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95" windowWidth="15480" windowHeight="9405" tabRatio="753" activeTab="10"/>
  </bookViews>
  <sheets>
    <sheet name="П №1" sheetId="1" r:id="rId1"/>
    <sheet name="П № 2" sheetId="2" r:id="rId2"/>
    <sheet name="П № 3" sheetId="3" r:id="rId3"/>
    <sheet name="П № 4" sheetId="4" r:id="rId4"/>
    <sheet name="П №5" sheetId="5" r:id="rId5"/>
    <sheet name="П № 6" sheetId="6" r:id="rId6"/>
    <sheet name="П № 7" sheetId="7" r:id="rId7"/>
    <sheet name="П №8" sheetId="8" r:id="rId8"/>
    <sheet name="П №9" sheetId="9" r:id="rId9"/>
    <sheet name="П № 10" sheetId="10" r:id="rId10"/>
    <sheet name="П № 11" sheetId="11" r:id="rId11"/>
  </sheets>
  <externalReferences>
    <externalReference r:id="rId14"/>
  </externalReferences>
  <definedNames>
    <definedName name="_xlnm._FilterDatabase" localSheetId="9" hidden="1">'П № 10'!$B$8:$D$15</definedName>
    <definedName name="_xlnm._FilterDatabase" localSheetId="10" hidden="1">'П № 11'!$B$8:$D$17</definedName>
    <definedName name="_xlnm._FilterDatabase" localSheetId="1" hidden="1">'П № 2'!$A$8:$G$329</definedName>
    <definedName name="_xlnm._FilterDatabase" localSheetId="2" hidden="1">'П № 3'!$A$8:$H$426</definedName>
    <definedName name="_xlnm._FilterDatabase" localSheetId="3" hidden="1">'П № 4'!$A$8:$I$502</definedName>
    <definedName name="_xlnm.Print_Titles" localSheetId="1">'П № 2'!$8:$8</definedName>
    <definedName name="_xlnm.Print_Titles" localSheetId="2">'П № 3'!$8:$8</definedName>
    <definedName name="_xlnm.Print_Titles" localSheetId="3">'П № 4'!$8:$8</definedName>
    <definedName name="_xlnm.Print_Area" localSheetId="9">'П № 10'!$A$1:$I$28</definedName>
    <definedName name="_xlnm.Print_Area" localSheetId="10">'П № 11'!$A$1:$J$20</definedName>
    <definedName name="_xlnm.Print_Area" localSheetId="1">'П № 2'!$A$1:$G$331</definedName>
    <definedName name="_xlnm.Print_Area" localSheetId="2">'П № 3'!$A$1:$H$431</definedName>
    <definedName name="_xlnm.Print_Area" localSheetId="3">'П № 4'!$A$1:$I$507</definedName>
    <definedName name="_xlnm.Print_Area" localSheetId="5">'П № 6'!$A$1:$E$30</definedName>
    <definedName name="_xlnm.Print_Area" localSheetId="6">'П № 7'!$A$1:$F$16</definedName>
    <definedName name="_xlnm.Print_Area" localSheetId="0">'П №1'!$A$1:$F$109</definedName>
  </definedNames>
  <calcPr fullCalcOnLoad="1"/>
</workbook>
</file>

<file path=xl/sharedStrings.xml><?xml version="1.0" encoding="utf-8"?>
<sst xmlns="http://schemas.openxmlformats.org/spreadsheetml/2006/main" count="2931" uniqueCount="792">
  <si>
    <t>Перечень муниципальных внутренних заимствований</t>
  </si>
  <si>
    <t>1.</t>
  </si>
  <si>
    <t>Договоры о получении и погашении Краснокамским городским поселением кредитов коммерческих банков</t>
  </si>
  <si>
    <t>1.1.</t>
  </si>
  <si>
    <t>привлечение кредитов (в разрезе банков после проведения конкурса)</t>
  </si>
  <si>
    <t>1.2.</t>
  </si>
  <si>
    <t>погашение кредитов</t>
  </si>
  <si>
    <t>2.</t>
  </si>
  <si>
    <t>Договоры на получение и погашение бюджетных кредитов от других бюджетов бюджетной системы РФ</t>
  </si>
  <si>
    <t>2.1.</t>
  </si>
  <si>
    <t xml:space="preserve">привлечение кредитов </t>
  </si>
  <si>
    <t>2.2.</t>
  </si>
  <si>
    <t>Наименование кода источника внутреннего финансирования дефицита бюджета</t>
  </si>
  <si>
    <t>000 01 03 00 00 00 0000 000</t>
  </si>
  <si>
    <t>ИТОГО ИСТОЧНИКОВ ВНУТРЕННЕГО ФИНАНСИРОВАНИЯ ДЕФИЦИТА БЮДЖЕТА: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</si>
  <si>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</si>
  <si>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</si>
  <si>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</si>
  <si>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</si>
  <si>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</si>
  <si>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</si>
  <si>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</si>
  <si>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</si>
  <si>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</si>
  <si>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</si>
  <si>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</si>
  <si>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</si>
  <si>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</si>
  <si>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000 1 13 00000 00 0000 000</t>
  </si>
  <si>
    <t>000 1 13 01000 00 0000 130</t>
  </si>
  <si>
    <t xml:space="preserve">МУНИЦИПАЛЬНОЕ КАЗЕННОЕ УЧРЕЖДЕНИЕ "СЛУЖБА ЗАКАЗЧИКА" 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</si>
  <si>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</si>
  <si>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</si>
  <si>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</si>
  <si>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</si>
  <si>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</si>
  <si>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</si>
  <si>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</si>
  <si>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</si>
  <si>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</si>
  <si>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</si>
  <si>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</si>
  <si>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</si>
  <si>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 000 1 01 02010 01 0000 110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</si>
  <si>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</si>
  <si>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</si>
  <si>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</si>
  <si>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</si>
  <si>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</si>
  <si>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</si>
  <si>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</si>
  <si>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</si>
  <si>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</si>
  <si>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</si>
  <si>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</si>
  <si>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</si>
  <si>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</si>
  <si>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</si>
  <si>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</si>
  <si>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000 1 11 07000 00 0000 120</t>
  </si>
  <si>
    <t>Платежи  от   государственных   и   муниципальных 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</si>
  <si>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</si>
  <si>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</si>
  <si>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</si>
  <si>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000 1 11 09040 00 0000 120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</si>
  <si>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</si>
  <si>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</si>
  <si>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</si>
  <si>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</si>
  <si>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</si>
  <si>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</si>
  <si>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</si>
  <si>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</si>
  <si>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</si>
  <si>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</si>
  <si>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</si>
  <si>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</si>
  <si>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</si>
  <si>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</si>
  <si>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</si>
  <si>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</si>
  <si>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</si>
  <si>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</si>
  <si>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</si>
  <si>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000 2 02 02000 00 0000 151</t>
  </si>
  <si>
    <t>000 2 02 02088 00 0000 151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</si>
  <si>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</si>
  <si>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</si>
  <si>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</si>
  <si>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</si>
  <si>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</si>
  <si>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</si>
  <si>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000 2 02 04999 00 0000 151</t>
  </si>
  <si>
    <t>Прочие  межбюджетные  трансферты, передаваемые бюджетам</t>
  </si>
  <si>
    <t>Всего доходов</t>
  </si>
  <si>
    <t>Приложение 6</t>
  </si>
  <si>
    <t>601</t>
  </si>
  <si>
    <t>602</t>
  </si>
  <si>
    <t>603</t>
  </si>
  <si>
    <t>604</t>
  </si>
  <si>
    <t>605</t>
  </si>
  <si>
    <t>000 01 02 00 00 00 0000 000</t>
  </si>
  <si>
    <t>000 01 05 00 00 00 0000 000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</si>
  <si>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</si>
  <si>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</si>
  <si>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</si>
  <si>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</si>
  <si>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</si>
  <si>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</si>
  <si>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</si>
  <si>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</si>
  <si>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</si>
  <si>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</si>
  <si>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</si>
  <si>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</si>
  <si>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</si>
  <si>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</si>
  <si>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</si>
  <si>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</si>
  <si>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</si>
  <si>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</si>
  <si>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</si>
  <si>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</si>
  <si>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</si>
  <si>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</si>
  <si>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</si>
  <si>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</si>
  <si>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</si>
  <si>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</si>
  <si>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</si>
  <si>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</si>
  <si>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</si>
  <si>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</si>
  <si>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</si>
  <si>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</si>
  <si>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</si>
  <si>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</si>
  <si>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</si>
  <si>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</si>
  <si>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</si>
  <si>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</si>
  <si>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</si>
  <si>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</si>
  <si>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</si>
  <si>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</si>
  <si>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</si>
  <si>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</si>
  <si>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</si>
  <si>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</si>
  <si>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</si>
  <si>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</si>
  <si>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</si>
  <si>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</si>
  <si>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</si>
  <si>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</si>
  <si>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</si>
  <si>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</si>
  <si>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</si>
  <si>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</si>
  <si>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</si>
  <si>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</si>
  <si>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650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</si>
  <si>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</si>
  <si>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</si>
  <si>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</si>
  <si>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</si>
  <si>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</si>
  <si>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</si>
  <si>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</si>
  <si>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</si>
  <si>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</si>
  <si>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</si>
  <si>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</si>
  <si>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</si>
  <si>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</si>
  <si>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 xml:space="preserve">Всего </t>
  </si>
  <si>
    <t>№ п/п</t>
  </si>
  <si>
    <r>
  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</si>
  <si>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000 1 01 02020 01 0000 110
</t>
  </si>
  <si>
    <t>000 1 05 03010 01 0000 110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</si>
  <si>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</si>
  <si>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</si>
  <si>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</si>
  <si>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</si>
  <si>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</si>
  <si>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</si>
  <si>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</si>
  <si>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</si>
  <si>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</si>
  <si>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</si>
  <si>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</si>
  <si>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</si>
  <si>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000 2 19 00000 00 0000 000</t>
  </si>
  <si>
    <t>Наименование приоритетного муниципального проекта</t>
  </si>
  <si>
    <t>Увеличение остатков средств бюджетов</t>
  </si>
  <si>
    <t>Увеличение прочих остатков средств бюджетов</t>
  </si>
  <si>
    <t>Увеличение  прочих  остатков  денежных   средств бюджетов</t>
  </si>
  <si>
    <t xml:space="preserve">000 01 05 00 00 00 0000 600  </t>
  </si>
  <si>
    <t>Уменьшение остатков средств бюджетов</t>
  </si>
  <si>
    <t xml:space="preserve">000 01 05 02 00 00 0000 600  </t>
  </si>
  <si>
    <t>Уменьшение прочих остатков средств бюджетов</t>
  </si>
  <si>
    <t xml:space="preserve">000 01 05 02 01 00 0000 610  </t>
  </si>
  <si>
    <t>Уменьшение прочих остатков денежных  средств бюджетов</t>
  </si>
  <si>
    <t>Кредиты   кредитных   организаций    в    валюте Российской Федерации</t>
  </si>
  <si>
    <t>Получение кредитов от  кредитных  организаций  в валюте Российской Федерации</t>
  </si>
  <si>
    <t>000 01 05 00 00 00 0000 500</t>
  </si>
  <si>
    <t>000 01 05 02 00 00 0000 500</t>
  </si>
  <si>
    <t>000 01 05 02 01 00 0000 510</t>
  </si>
  <si>
    <t>000 01 02 00 00 00 0000 700</t>
  </si>
  <si>
    <t>000 01 02 00 00 00 0000 800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</si>
  <si>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</si>
  <si>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</si>
  <si>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</si>
  <si>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</si>
  <si>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</si>
  <si>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</si>
  <si>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Погашение кредитов,  предоставленных  кредитными организациями в валюте Российской Федерации</t>
  </si>
  <si>
    <t>-</t>
  </si>
  <si>
    <t>Доходы  от  сдачи  в  аренду  имущества, составляющего государственную (муниципальную)  казну  (за  исключением земельных участков)</t>
  </si>
  <si>
    <t>000 1 11 05070 00 0000 120</t>
  </si>
  <si>
    <t>0407</t>
  </si>
  <si>
    <t>Лесное хозяйство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</si>
  <si>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</si>
  <si>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</si>
  <si>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</si>
  <si>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</si>
  <si>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</si>
  <si>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</si>
  <si>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</si>
  <si>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</si>
  <si>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</si>
  <si>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</si>
  <si>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</si>
  <si>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</si>
  <si>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Устройство площадок для установки мусоросборников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</si>
  <si>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</si>
  <si>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</si>
  <si>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</si>
  <si>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</si>
  <si>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</si>
  <si>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</si>
  <si>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</si>
  <si>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Мероприятия по планировке территории Краснокамского городского поселения</t>
  </si>
  <si>
    <t>Капитальные вложения в объекты недвижимого имущества государственной (муниципальной) собственности</t>
  </si>
  <si>
    <t>Получение кредитов от других бюджетов бюджетной системы Российской Федерации бюджетам поселений в валюте  Российской Федерации</t>
  </si>
  <si>
    <t>Погашение бюджетами поселений кредитов от других бюджетов бюджетной системы Российской Федерации в валюте 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</si>
  <si>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</si>
  <si>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 на обеспечение мероприятий по капитальному ремонту многоквартирных домов, переселению  граждан из аварийного жилищного фонда и модернизации систем коммунальной инфраструктуры за счет средств, поступивших от государственной корпорации-Фонда содействия реформированию жилищно-коммунального хозяйства</t>
  </si>
  <si>
    <t>Бюджетные кредиты от других бюджетов бюджетной системы Российской Федерации</t>
  </si>
  <si>
    <t>000 01 03 01 00 10 0000 710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</si>
  <si>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</si>
  <si>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</si>
  <si>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</si>
  <si>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</si>
  <si>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</si>
  <si>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Приоритетный муниципальный проект  "Первичные меры пожарной безопасности и благоустройство территории"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</si>
  <si>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</si>
  <si>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</si>
  <si>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</si>
  <si>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Приложение 5</t>
  </si>
  <si>
    <t>Уточненный план</t>
  </si>
  <si>
    <t>Факт</t>
  </si>
  <si>
    <t>Отклонение, +/-</t>
  </si>
  <si>
    <t>% выполнения</t>
  </si>
  <si>
    <t>000 1 01 02030 01 0000 110</t>
  </si>
  <si>
    <t>Приложение 2</t>
  </si>
  <si>
    <t>Приложение 4</t>
  </si>
  <si>
    <t>п/п</t>
  </si>
  <si>
    <t>Наименование предприятий</t>
  </si>
  <si>
    <t>Цели гарантирования</t>
  </si>
  <si>
    <t>Объем муниципального долга Краснокамского городского поселения в соответствии с договорами о предоставлении муниципальных гарантий Краснокамского городского поселения</t>
  </si>
  <si>
    <t>в том числе</t>
  </si>
  <si>
    <t>Остаток задолженности по предоставленным муниципальным гарантиям Краснокамского городского поселения в прошлые годы</t>
  </si>
  <si>
    <t>Предоставление муниципальных гарантий Краснокамского городского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</si>
  <si>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</si>
  <si>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</si>
  <si>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Итого</t>
  </si>
  <si>
    <t>Приложение 1</t>
  </si>
  <si>
    <t>Выполнение работ по капитальному ремонту и ремонту дворовых территорий многоквартирных домов, проездов к дворовым территориям многоквартирных домов в границах Краснокамского городского поселения</t>
  </si>
  <si>
    <t>4</t>
  </si>
  <si>
    <t>Выполнение работ по содержанию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</si>
  <si>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</si>
  <si>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</si>
  <si>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Наименование направления расходов</t>
  </si>
  <si>
    <t>Исполнение решений судов, вступивших в законную силу, и оплата государственной пошлины</t>
  </si>
  <si>
    <t>Приобретение, установка, восстановление малых архитектурных форм</t>
  </si>
  <si>
    <t>Приложение 7</t>
  </si>
  <si>
    <t>Приложение 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</si>
  <si>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</si>
  <si>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</si>
  <si>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</si>
  <si>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</si>
  <si>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</si>
  <si>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Дефицит (-) / Профицит(+)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</si>
  <si>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</si>
  <si>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</si>
  <si>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</si>
  <si>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</si>
  <si>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</si>
  <si>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</si>
  <si>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</si>
  <si>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>Доходы  от  сдачи  в  аренду  имущества, составляющего казну городских поселений (за исключением земельных участков)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</si>
  <si>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</si>
  <si>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</si>
  <si>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</si>
  <si>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</si>
  <si>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</si>
  <si>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</si>
  <si>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</si>
  <si>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</si>
  <si>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</si>
  <si>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</si>
  <si>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</si>
  <si>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</si>
  <si>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</si>
  <si>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</si>
  <si>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</si>
  <si>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</si>
  <si>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</si>
  <si>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</si>
  <si>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000 1 17 01050 13 0000 180</t>
  </si>
  <si>
    <t xml:space="preserve"> Невыясненные поступления, зачисляемые в бюджеты городских поселений
</t>
  </si>
  <si>
    <t>000 2 02 01001 13 0000 151</t>
  </si>
  <si>
    <t>Дотации бюджетам городских поселений на выравнивание бюджетной обеспеченности</t>
  </si>
  <si>
    <t>000 2 02 02088 13 0000 151</t>
  </si>
  <si>
    <t>Субсидии бюджетам городских поселений на обеспечение мероприятий по капитальному ремонту многоквартирных домов и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корпорации-Фонда содействия реформированию жилищно-коммунального хозяйства</t>
  </si>
  <si>
    <t>000 2 02 02088 13 0002 151</t>
  </si>
  <si>
    <t>Субсидии  бюджетам городских  поселений на обеспечение  мероприятий по переселению  граждан из аварийного  жилищного  фонда  ,  поступивших  от государственной корпорации  -  Фонда  содействия реформированию жилищно-коммунального хозяйства</t>
  </si>
  <si>
    <t>000 2 02 03024 13 0000 151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</si>
  <si>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</si>
  <si>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000 2 02 04999 13 0000 151</t>
  </si>
  <si>
    <t>Прочие межбюджетные  трансферты, передаваемые бюджетам городских поселений</t>
  </si>
  <si>
    <t>000 2 19 05000 13 0000 151</t>
  </si>
  <si>
    <t xml:space="preserve">Возврат  остатков  субсидий, субвенций  и иных межбюджетных трансфертов, имеющих  целевое назначение, прошлых лет из бюджетов городских поселений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</si>
  <si>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</si>
  <si>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</si>
  <si>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000 1 06 06043 00 0000 110</t>
  </si>
  <si>
    <t>000 1 06 06043 13 0000 110</t>
  </si>
  <si>
    <t>Осуществление внешнего муниципального финансового контроля Краснокамского городского поселения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</si>
  <si>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</si>
  <si>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</si>
  <si>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Обеспечение выполнения функций органами местного самоуправления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</si>
  <si>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</si>
  <si>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</si>
  <si>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</si>
  <si>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</si>
  <si>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</si>
  <si>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</si>
  <si>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Мероприятия, осуществляемые органами местного самоуправления</t>
  </si>
  <si>
    <t>Денежные выплаты Почетным гражданам города Краснокамска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</si>
  <si>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</si>
  <si>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</si>
  <si>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Подпрограмма "Обеспечение пожарной безопасности на территории г.Краснокамска"</t>
  </si>
  <si>
    <t>0406</t>
  </si>
  <si>
    <t>Водные ресурсы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</si>
  <si>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</si>
  <si>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Подпрограмма  "Обеспечение пожарной безопасности на территории городских лесов"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</si>
  <si>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</si>
  <si>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</si>
  <si>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</si>
  <si>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</si>
  <si>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</si>
  <si>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"Градостроительная деятельность"</t>
  </si>
  <si>
    <t>Муниципальная программа "Обеспечение жильём  жителей Краснокамского городского поселения"</t>
  </si>
  <si>
    <t>Подпрограмма "Переселение граждан из ветхого аварийного жилищного фонда"</t>
  </si>
  <si>
    <t>Подпрограмма "Капитальный ремонт и модернизация жилищного фонда"</t>
  </si>
  <si>
    <t>Подпрограмма "Содержание и ремонт объектов жилищного хозяйства"</t>
  </si>
  <si>
    <t>Подпрограмма "Газификация Краснокамского городского поселения"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</si>
  <si>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</si>
  <si>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</si>
  <si>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Подпрограмма "Содержание и ремонт объектов внешнего благоустройства и озеленения"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</si>
  <si>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</si>
  <si>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Обеспечение деятельности казенного учреждения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</si>
  <si>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</si>
  <si>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</si>
  <si>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</si>
  <si>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</si>
  <si>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</si>
  <si>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Подпрограмма "Культура г.Краснокамска"</t>
  </si>
  <si>
    <t>1001</t>
  </si>
  <si>
    <t>Пенсионное обеспечение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</si>
  <si>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</si>
  <si>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</si>
  <si>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Подпрограмма "Содействие в обеспечении жильём молодых семей"</t>
  </si>
  <si>
    <t>Подпрограмма "Развитие физической культуры, спорта и туризма"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</si>
  <si>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</si>
  <si>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</si>
  <si>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</si>
  <si>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 организаций   в   валюте   Российской Федерации</t>
  </si>
  <si>
    <t>000 1 06 06030 00 0000 110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</si>
  <si>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</si>
  <si>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</si>
  <si>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</si>
  <si>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</si>
  <si>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</si>
  <si>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0100000000</t>
  </si>
  <si>
    <t>0110000000</t>
  </si>
  <si>
    <t>0110100000</t>
  </si>
  <si>
    <t>0110100010</t>
  </si>
  <si>
    <t>0110200000</t>
  </si>
  <si>
    <t>0110281000</t>
  </si>
  <si>
    <t>0110300000</t>
  </si>
  <si>
    <t>0110320110</t>
  </si>
  <si>
    <t>0120000000</t>
  </si>
  <si>
    <t>0120100000</t>
  </si>
  <si>
    <t>0120120120</t>
  </si>
  <si>
    <t>0200000000</t>
  </si>
  <si>
    <t>0210000000</t>
  </si>
  <si>
    <t>0210100000</t>
  </si>
  <si>
    <t>0210120210</t>
  </si>
  <si>
    <t>0210200000</t>
  </si>
  <si>
    <t>0210200010</t>
  </si>
  <si>
    <t>0220000000</t>
  </si>
  <si>
    <t>0220100000</t>
  </si>
  <si>
    <t>0220120220</t>
  </si>
  <si>
    <t>0300000000</t>
  </si>
  <si>
    <t>0300100000</t>
  </si>
  <si>
    <t>03001L0270</t>
  </si>
  <si>
    <t>0300200000</t>
  </si>
  <si>
    <t>0300220320</t>
  </si>
  <si>
    <t>0400000000</t>
  </si>
  <si>
    <t>0410000000</t>
  </si>
  <si>
    <t>0410100000</t>
  </si>
  <si>
    <t>0410120410</t>
  </si>
  <si>
    <t>0410120420</t>
  </si>
  <si>
    <t>0410181000</t>
  </si>
  <si>
    <t>0410200000</t>
  </si>
  <si>
    <t>0410220430</t>
  </si>
  <si>
    <t>0410220440</t>
  </si>
  <si>
    <t>0420000000</t>
  </si>
  <si>
    <t>0420100000</t>
  </si>
  <si>
    <t>0420120450</t>
  </si>
  <si>
    <t>0420200000</t>
  </si>
  <si>
    <t>0420220450</t>
  </si>
  <si>
    <t>0420300000</t>
  </si>
  <si>
    <t>0420320450</t>
  </si>
  <si>
    <t>0420400000</t>
  </si>
  <si>
    <t>0420420450</t>
  </si>
  <si>
    <t>0430000000</t>
  </si>
  <si>
    <t>0430100000</t>
  </si>
  <si>
    <t>0430120460</t>
  </si>
  <si>
    <t>0430200000</t>
  </si>
  <si>
    <t>0430220470</t>
  </si>
  <si>
    <t>0440000000</t>
  </si>
  <si>
    <t>0440100000</t>
  </si>
  <si>
    <t>04401SШ080</t>
  </si>
  <si>
    <t>0500000000</t>
  </si>
  <si>
    <t>0500100000</t>
  </si>
  <si>
    <t>0500120510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</si>
  <si>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</si>
  <si>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</si>
  <si>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</si>
  <si>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</si>
  <si>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</si>
  <si>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</si>
  <si>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</si>
  <si>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</si>
  <si>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0600000000</t>
  </si>
  <si>
    <t>0600100000</t>
  </si>
  <si>
    <t>0600120610</t>
  </si>
  <si>
    <t>0700000000</t>
  </si>
  <si>
    <t>0700100000</t>
  </si>
  <si>
    <t>0700120710</t>
  </si>
  <si>
    <t>0700200000</t>
  </si>
  <si>
    <t>0700220720</t>
  </si>
  <si>
    <t>0800000000</t>
  </si>
  <si>
    <t>0810000000</t>
  </si>
  <si>
    <t>0810100000</t>
  </si>
  <si>
    <t>0810100020</t>
  </si>
  <si>
    <t>0810200000</t>
  </si>
  <si>
    <t>0810200020</t>
  </si>
  <si>
    <t>0810300000</t>
  </si>
  <si>
    <t>0810300020</t>
  </si>
  <si>
    <t>0810400000</t>
  </si>
  <si>
    <t>0810400030</t>
  </si>
  <si>
    <t>0810500000</t>
  </si>
  <si>
    <t>0810520810</t>
  </si>
  <si>
    <t>0820000000</t>
  </si>
  <si>
    <t>0820100000</t>
  </si>
  <si>
    <t>0820100020</t>
  </si>
  <si>
    <t>0820200000</t>
  </si>
  <si>
    <t>0820200030</t>
  </si>
  <si>
    <t>0830000000</t>
  </si>
  <si>
    <t>0830100000</t>
  </si>
  <si>
    <t>0830100020</t>
  </si>
  <si>
    <t>0830200000</t>
  </si>
  <si>
    <t>0830220820</t>
  </si>
  <si>
    <t>0830300000</t>
  </si>
  <si>
    <t>0830300030</t>
  </si>
  <si>
    <t>0840000000</t>
  </si>
  <si>
    <t>0840100000</t>
  </si>
  <si>
    <t>0840100040</t>
  </si>
  <si>
    <t>0840200000</t>
  </si>
  <si>
    <t>0840200040</t>
  </si>
  <si>
    <t>0850000000</t>
  </si>
  <si>
    <t>0850100000</t>
  </si>
  <si>
    <t>0850100010</t>
  </si>
  <si>
    <t>0850200000</t>
  </si>
  <si>
    <t>0850200020</t>
  </si>
  <si>
    <t>0900000000</t>
  </si>
  <si>
    <t>0910000000</t>
  </si>
  <si>
    <t>0910100000</t>
  </si>
  <si>
    <t>0920000000</t>
  </si>
  <si>
    <t>0920100000</t>
  </si>
  <si>
    <t>0920109502</t>
  </si>
  <si>
    <t>0920109602</t>
  </si>
  <si>
    <t>09201S9602</t>
  </si>
  <si>
    <t>0930000000</t>
  </si>
  <si>
    <t>0930100000</t>
  </si>
  <si>
    <t>0930100020</t>
  </si>
  <si>
    <t>1000000000</t>
  </si>
  <si>
    <t>1010000000</t>
  </si>
  <si>
    <t>1010100000</t>
  </si>
  <si>
    <t>1010100050</t>
  </si>
  <si>
    <t>1010300000</t>
  </si>
  <si>
    <t>1010300050</t>
  </si>
  <si>
    <t>1010500000</t>
  </si>
  <si>
    <t>1010500050</t>
  </si>
  <si>
    <t>1010600000</t>
  </si>
  <si>
    <t>1010600050</t>
  </si>
  <si>
    <t>1020000000</t>
  </si>
  <si>
    <t>1020100000</t>
  </si>
  <si>
    <t>10201SP050</t>
  </si>
  <si>
    <t>1020300000</t>
  </si>
  <si>
    <t>1020300060</t>
  </si>
  <si>
    <t>1020600000</t>
  </si>
  <si>
    <t>1020600060</t>
  </si>
  <si>
    <t>1020700000</t>
  </si>
  <si>
    <t>1020700060</t>
  </si>
  <si>
    <t>1020900000</t>
  </si>
  <si>
    <t>1020900060</t>
  </si>
  <si>
    <t>1030000000</t>
  </si>
  <si>
    <t>1030100000</t>
  </si>
  <si>
    <t>10301S9601</t>
  </si>
  <si>
    <t>1100000000</t>
  </si>
  <si>
    <t>1110000000</t>
  </si>
  <si>
    <t>1110100000</t>
  </si>
  <si>
    <t>1110100060</t>
  </si>
  <si>
    <t>1110200000</t>
  </si>
  <si>
    <t>1110200060</t>
  </si>
  <si>
    <t>1110300000</t>
  </si>
  <si>
    <t>1110300060</t>
  </si>
  <si>
    <t>1120000000</t>
  </si>
  <si>
    <t>1120100000</t>
  </si>
  <si>
    <t>1120120910</t>
  </si>
  <si>
    <t>1130000000</t>
  </si>
  <si>
    <t>1130100000</t>
  </si>
  <si>
    <t>1130120920</t>
  </si>
  <si>
    <t>1140000000</t>
  </si>
  <si>
    <t>1140100000</t>
  </si>
  <si>
    <t>1140120930</t>
  </si>
  <si>
    <t>1140200000</t>
  </si>
  <si>
    <t>1140220930</t>
  </si>
  <si>
    <t>1140300000</t>
  </si>
  <si>
    <t>1140320930</t>
  </si>
  <si>
    <t>1140400000</t>
  </si>
  <si>
    <t>1140420930</t>
  </si>
  <si>
    <t>1140500000</t>
  </si>
  <si>
    <t>1140520930</t>
  </si>
  <si>
    <t>1150000000</t>
  </si>
  <si>
    <t>1150100000</t>
  </si>
  <si>
    <t>1150100020</t>
  </si>
  <si>
    <t>1160000000</t>
  </si>
  <si>
    <t>1160100000</t>
  </si>
  <si>
    <t>1160120940</t>
  </si>
  <si>
    <t>9100000000</t>
  </si>
  <si>
    <t>9100000010</t>
  </si>
  <si>
    <t>9100000110</t>
  </si>
  <si>
    <t>9100000120</t>
  </si>
  <si>
    <t>9100000130</t>
  </si>
  <si>
    <t>910002П160</t>
  </si>
  <si>
    <t>910002Т110</t>
  </si>
  <si>
    <t>9200000000</t>
  </si>
  <si>
    <t>9200081000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</si>
  <si>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</si>
  <si>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</si>
  <si>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</si>
  <si>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</si>
  <si>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</si>
  <si>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</si>
  <si>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</si>
  <si>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</si>
  <si>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9500010020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</si>
  <si>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</si>
  <si>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</si>
  <si>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</si>
  <si>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</si>
  <si>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</si>
  <si>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</si>
  <si>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</si>
  <si>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</si>
  <si>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</si>
  <si>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</si>
  <si>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</si>
  <si>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Основное мероприятие "Мероприятия по планировке территория"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</si>
  <si>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</si>
  <si>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</si>
  <si>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</si>
  <si>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</si>
  <si>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</si>
  <si>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Обучение и повышение уровня подготовки специалистов к действиям при возникновении чрезвычайных ситуаций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</si>
  <si>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</si>
  <si>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</si>
  <si>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</si>
  <si>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"Наблюдатель"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</si>
  <si>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</si>
  <si>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</si>
  <si>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Основное мероприятие "Обеспечение мер пожарной безопасности на Пальтинском месторождении торфа"</t>
  </si>
  <si>
    <t>Основное мероприятие "Обеспечение мер по информированию населения"</t>
  </si>
  <si>
    <t>Основное мероприятие "Обеспечение мер пожарной безопасности на территории короотвала"</t>
  </si>
  <si>
    <t>Основное мероприятие "Лесозащита"</t>
  </si>
  <si>
    <t>Изготовление и установка предупредительных аншлагов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</si>
  <si>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</si>
  <si>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</si>
  <si>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</si>
  <si>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</si>
  <si>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</si>
  <si>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</si>
  <si>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</si>
  <si>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</si>
  <si>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</si>
  <si>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</si>
  <si>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Основное мероприятие "Публикация в газете материалов об исполнении огранами местного самоуправления полномочий по решению вопросов местного значения"</t>
  </si>
  <si>
    <t>Публикация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</si>
  <si>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</si>
  <si>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</si>
  <si>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</si>
  <si>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</si>
  <si>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</si>
  <si>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Основное мероприятие "Мероприятия с участием городских общественных организаций"</t>
  </si>
  <si>
    <t>Оказание поддержки социально-ориентированным некоммерческим организациям Краснокамского городского поселения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</si>
  <si>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</si>
  <si>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</si>
  <si>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Основное мероприятие "Предоставление доступа к музейным коллекциям Краснокамского городского поселения"</t>
  </si>
  <si>
    <t>Основное мероприятие "Развитие библиотечного обслуживания Краснокамского городского поселения"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</si>
  <si>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</si>
  <si>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</si>
  <si>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</si>
  <si>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</si>
  <si>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</si>
  <si>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</si>
  <si>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</si>
  <si>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</si>
  <si>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</si>
  <si>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Основное мероприятие "Реализация молодежной политики в городе"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</si>
  <si>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</si>
  <si>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</si>
  <si>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Основное мероприятие "Приведение в нормативное состояние спортивных объектов"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</si>
  <si>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</si>
  <si>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</si>
  <si>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</si>
  <si>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 xml:space="preserve">Основное мероприятие "Обеспечение деятельности казенного учреждения" 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</si>
  <si>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</si>
  <si>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</si>
  <si>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</si>
  <si>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</si>
  <si>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</si>
  <si>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</si>
  <si>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</si>
  <si>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</si>
  <si>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</si>
  <si>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</si>
  <si>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</si>
  <si>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Основное мероприятие "Проектирование и строительство сквозного проезда по ул. Суворова города Краснокамска"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</si>
  <si>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</si>
  <si>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</si>
  <si>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</si>
  <si>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Основное мероприятие "Ремонт автомобильных дорог общего пользования местного значения"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</si>
  <si>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</si>
  <si>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</si>
  <si>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</si>
  <si>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</si>
  <si>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</si>
  <si>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</si>
  <si>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</si>
  <si>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</si>
  <si>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</si>
  <si>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</si>
  <si>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</si>
  <si>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</si>
  <si>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</si>
  <si>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</si>
  <si>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</si>
  <si>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044012Ш080</t>
  </si>
  <si>
    <t>Капитальный ремонт берегоукрепления Воткинского водохранилища в г.Краснокамске</t>
  </si>
  <si>
    <t>1020180040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</si>
  <si>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</si>
  <si>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9500000170</t>
  </si>
  <si>
    <t>9999</t>
  </si>
  <si>
    <t>1030109601</t>
  </si>
  <si>
    <t>9900000000</t>
  </si>
  <si>
    <t>9900099999</t>
  </si>
  <si>
    <t>900</t>
  </si>
  <si>
    <t>Муниципальная программа "Повышение квалификации муниципальных служащих  Краснокамского городского поселения"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</si>
  <si>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</si>
  <si>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Условно-утвержаемые ассигнования</t>
  </si>
  <si>
    <t>1</t>
  </si>
  <si>
    <t>Устройство участка автомобильной дороги ул. 50 лет Октября</t>
  </si>
  <si>
    <t>Устройство участка автомобильной дороги территории учсадебной застройки в районе ул. Пушкина города Краснокамска</t>
  </si>
  <si>
    <t>Проектирование и строительство сквозного проезда по ул. Суворова города Краснокамска</t>
  </si>
  <si>
    <t>Обеспечение мероприятий по переселению граждан из аварийного жилищного фонда</t>
  </si>
  <si>
    <t>Проектирование и строительство распределительного газопровода к жилым домам усадебной застройки по ул. Новой стройки от дома № 29 (в границах пер. Безымянный - пер. Речной) в микрорайоне Матросово г. Краснокамска</t>
  </si>
  <si>
    <t>Проектирование и строительство объекта "Закольцовка системы газоснабжения ул. Калинина г. Краснокамска)</t>
  </si>
  <si>
    <t>Проектирование и строительство системы газоснабжения жилых домов по адресу: ул. Гагарина, 2а, 2б г. Краснокамска</t>
  </si>
  <si>
    <t>Ремонт  дорог  местного значения</t>
  </si>
  <si>
    <t>Оказание социальной помощи гражданам</t>
  </si>
  <si>
    <t>Глава</t>
  </si>
  <si>
    <t>Раздел</t>
  </si>
  <si>
    <t>Целевая статья</t>
  </si>
  <si>
    <t>Вид расходов</t>
  </si>
  <si>
    <t>Наименование показателя</t>
  </si>
  <si>
    <t>2</t>
  </si>
  <si>
    <t>3</t>
  </si>
  <si>
    <t>5</t>
  </si>
  <si>
    <t>Социальная политика</t>
  </si>
  <si>
    <t>Всего</t>
  </si>
  <si>
    <t>Приложение 8</t>
  </si>
  <si>
    <t>Приложение  9</t>
  </si>
  <si>
    <t>Приложение 11</t>
  </si>
  <si>
    <t>000 1 11 05300 00 0000 120</t>
  </si>
  <si>
    <t>000 1 11 05310 00 0000 120</t>
  </si>
  <si>
    <t>000 1 11 05314 13 0000 120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</si>
  <si>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</si>
  <si>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</si>
  <si>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</si>
  <si>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</si>
  <si>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000 1 17 05000 00 0000 180</t>
  </si>
  <si>
    <t>000 1 17 05050 13 0000 180</t>
  </si>
  <si>
    <t>Прочие безвозмездные поступления</t>
  </si>
  <si>
    <t>Прочие безвозмездные поступления в бюджеты городских поселений</t>
  </si>
  <si>
    <t>000 2 07 00000 00 0000 000</t>
  </si>
  <si>
    <t>000 2 07 05000 13 0000 180</t>
  </si>
  <si>
    <t>000 2 07 05030 13 0000 180</t>
  </si>
  <si>
    <t>000 2 18 00000 00 0000 000</t>
  </si>
  <si>
    <t>000 2 18 00000 00 0000 180</t>
  </si>
  <si>
    <t>000 2 18 05000 13 0000 180</t>
  </si>
  <si>
    <t>000 2 18 05010 13 0000 180</t>
  </si>
  <si>
    <t>Доходы бюджетов  бюджетной системы Российской Федерации  от возврата бюджетами бюджетной системы Российской Федерации  и организациями остатков сибсидий,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</si>
  <si>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</si>
  <si>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поселений от возврата  организациями остатков субсидий прошлых лет</t>
  </si>
  <si>
    <t>Доходы бюджетов городских поселений от возврата бюджетными учреждениями остатков субсидий прошлых лет</t>
  </si>
  <si>
    <t>070012Р110</t>
  </si>
  <si>
    <t>07001SР110</t>
  </si>
  <si>
    <t>Софинансирование мероприятий по реализации социально значимых проектов ТОС</t>
  </si>
  <si>
    <t>Мероприятия по реализации социально значимых проектов территориального общественного самоуправления</t>
  </si>
  <si>
    <t>102012Р050</t>
  </si>
  <si>
    <t>114042У130</t>
  </si>
  <si>
    <t>114042У140</t>
  </si>
  <si>
    <t>910002П180</t>
  </si>
  <si>
    <t>Осуществление полномочий по созданию и организации деятельности административных комиссий</t>
  </si>
  <si>
    <t>9300040060</t>
  </si>
  <si>
    <t>Конкурс социальных и культурных проектов Краснокамского муниципального района</t>
  </si>
  <si>
    <t>950002С070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</si>
  <si>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</si>
  <si>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</si>
  <si>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</si>
  <si>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09101L0200</t>
  </si>
  <si>
    <t>Предоставление социальных выплат молодым семьям на приобретение (строительство) жилья</t>
  </si>
  <si>
    <t>95000SС070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</si>
  <si>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</si>
  <si>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Исполнение решений (определений, постановленй) судов, вступивших в законную силу, и мировых соглашений</t>
  </si>
  <si>
    <t xml:space="preserve">Отчет об исполнении бюджета Краснокамского городского поселения по доходам за 2016 год, тыс. рублей                                                                                                                                                                                                                           </t>
  </si>
  <si>
    <t>Отчет о распределении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за 2016 год, тыс. рублей</t>
  </si>
  <si>
    <t>Отчет об исполнении бюджета Краснокамского городского поселения по расходам за 2016 год (по разделам и подразделам), тыс. рублей</t>
  </si>
  <si>
    <t xml:space="preserve">Отчет об исполнении бюджета Краснокамского городского поселения по расходам за 2016 год (ведомственная структура расходов), тыс. рублей </t>
  </si>
  <si>
    <t>Отчет по источникам финансирования дефицита бюджета Краснокамского городского поселения за 2016 год, тыс. рублей</t>
  </si>
  <si>
    <t>Отчет по программе муниципальных внутренних заимствований Краснокамского городского поселения за 2016 год, тыс. рублей</t>
  </si>
  <si>
    <t>Отчет по программе муниципальных гарантий Краснокамского городского поселения за 2016 год,  тыс.руб.</t>
  </si>
  <si>
    <t>Отчет об использовании средств дорожного фонда Краснокамского городского поселения за 2016 год, тыс. рублей</t>
  </si>
  <si>
    <t>Отчет об использовании бюджетных ассигнований на осуществление бюджетных инвестиций в объекты муниципальной собственности за 2016 год, тыс. рублей</t>
  </si>
  <si>
    <t>Отчет об использовании бюджетных ассигнований на реализацию приоритетных муниципальных проектов за 2016 год, тыс. рублей</t>
  </si>
  <si>
    <t>Отчет об использовании бюджетных ассигнований резервного фонда администрации Краснокамского городского поселения за 2016 год, тыс. рублей</t>
  </si>
  <si>
    <t>от 00.00.2017 №00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</si>
  <si>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</si>
  <si>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</si>
  <si>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</si>
  <si>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</si>
  <si>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</si>
  <si>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</si>
  <si>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000 1 16 33050 13 0000 140</t>
  </si>
  <si>
    <t>000 1 16 90000 00 0000 140</t>
  </si>
  <si>
    <t>000 1 16 90050 13 0000 140</t>
  </si>
  <si>
    <t>000 1 16 33000 00 0000 140</t>
  </si>
  <si>
    <t>0220200000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</si>
  <si>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</si>
  <si>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0220220230</t>
  </si>
  <si>
    <t>Внесение изменений в генеральный план Краснокамского городского поселения</t>
  </si>
  <si>
    <t>0900</t>
  </si>
  <si>
    <t>0907</t>
  </si>
  <si>
    <t>ЗДРАВООХРАНЕНИЕ</t>
  </si>
  <si>
    <t>Санитарно-эпидемиологическое благополучие</t>
  </si>
  <si>
    <t>к решению Думы Краснокамского городского поселения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</si>
</sst>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0.0000000"/>
    <numFmt numFmtId="216" formatCode="_-* #,##0.0000_р_._-;\-* #,##0.0000_р_._-;_-* &quot;-&quot;?????_р_._-;_-@_-"/>
    <numFmt numFmtId="217" formatCode="_-* #,##0.000_р_._-;\-* #,##0.000_р_._-;_-* &quot;-&quot;?????_р_._-;_-@_-"/>
    <numFmt numFmtId="218" formatCode="_-* #,##0.00_р_._-;\-* #,##0.00_р_._-;_-* &quot;-&quot;?????_р_._-;_-@_-"/>
    <numFmt numFmtId="219" formatCode="_-* #,##0.0_р_._-;\-* #,##0.0_р_._-;_-* &quot;-&quot;?????_р_._-;_-@_-"/>
    <numFmt numFmtId="220" formatCode="_-* #,##0.000000_р_._-;\-* #,##0.000000_р_._-;_-* &quot;-&quot;?_р_._-;_-@_-"/>
    <numFmt numFmtId="221" formatCode="#,##0.000000_ ;\-#,##0.000000\ "/>
    <numFmt numFmtId="222" formatCode="#,##0.0000000"/>
    <numFmt numFmtId="223" formatCode="_-* #,##0_р_._-;\-* #,##0_р_._-;_-* &quot;-&quot;??_р_._-;_-@_-"/>
    <numFmt numFmtId="224" formatCode="_-* #,##0.0\ _₽_-;\-* #,##0.0\ _₽_-;_-* &quot;-&quot;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vertical="center"/>
      <protection/>
    </xf>
    <xf numFmtId="0" fontId="10" fillId="0" borderId="11" xfId="53" applyFont="1" applyBorder="1">
      <alignment/>
      <protection/>
    </xf>
    <xf numFmtId="0" fontId="9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12" fillId="0" borderId="0" xfId="53" applyFont="1">
      <alignment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/>
      <protection/>
    </xf>
    <xf numFmtId="0" fontId="4" fillId="0" borderId="0" xfId="53" applyFont="1">
      <alignment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vertical="center" wrapText="1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left" vertical="center" wrapText="1"/>
      <protection/>
    </xf>
    <xf numFmtId="2" fontId="13" fillId="0" borderId="11" xfId="53" applyNumberFormat="1" applyFont="1" applyFill="1" applyBorder="1" applyAlignment="1">
      <alignment horizontal="left" vertical="center" wrapText="1"/>
      <protection/>
    </xf>
    <xf numFmtId="49" fontId="13" fillId="0" borderId="11" xfId="66" applyNumberFormat="1" applyFont="1" applyFill="1" applyBorder="1" applyAlignment="1">
      <alignment horizontal="center" vertical="center"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4" fillId="0" borderId="11" xfId="66" applyNumberFormat="1" applyFont="1" applyFill="1" applyBorder="1" applyAlignment="1">
      <alignment horizontal="center" vertical="center"/>
    </xf>
    <xf numFmtId="174" fontId="4" fillId="0" borderId="11" xfId="53" applyNumberFormat="1" applyFont="1" applyFill="1" applyBorder="1" applyAlignment="1">
      <alignment horizontal="left" vertical="center"/>
      <protection/>
    </xf>
    <xf numFmtId="49" fontId="13" fillId="0" borderId="11" xfId="53" applyNumberFormat="1" applyFont="1" applyBorder="1" applyAlignment="1">
      <alignment horizontal="left" vertical="center" wrapText="1"/>
      <protection/>
    </xf>
    <xf numFmtId="4" fontId="11" fillId="0" borderId="0" xfId="53" applyNumberFormat="1" applyFont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74" fontId="13" fillId="0" borderId="11" xfId="53" applyNumberFormat="1" applyFont="1" applyFill="1" applyBorder="1" applyAlignment="1">
      <alignment horizontal="left" vertical="center"/>
      <protection/>
    </xf>
    <xf numFmtId="49" fontId="4" fillId="33" borderId="11" xfId="53" applyNumberFormat="1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right"/>
      <protection/>
    </xf>
    <xf numFmtId="0" fontId="6" fillId="0" borderId="0" xfId="53" applyFont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9" fillId="0" borderId="0" xfId="52" applyFont="1">
      <alignment/>
      <protection/>
    </xf>
    <xf numFmtId="0" fontId="5" fillId="0" borderId="0" xfId="52">
      <alignment/>
      <protection/>
    </xf>
    <xf numFmtId="0" fontId="7" fillId="0" borderId="11" xfId="57" applyFont="1" applyBorder="1" applyAlignment="1">
      <alignment horizontal="center" vertical="center" wrapText="1"/>
      <protection/>
    </xf>
    <xf numFmtId="49" fontId="9" fillId="0" borderId="11" xfId="57" applyNumberFormat="1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left" vertical="center" wrapText="1"/>
      <protection/>
    </xf>
    <xf numFmtId="172" fontId="9" fillId="0" borderId="11" xfId="57" applyNumberFormat="1" applyFont="1" applyBorder="1" applyAlignment="1">
      <alignment horizontal="center" vertical="center"/>
      <protection/>
    </xf>
    <xf numFmtId="172" fontId="9" fillId="0" borderId="0" xfId="52" applyNumberFormat="1" applyFont="1">
      <alignment/>
      <protection/>
    </xf>
    <xf numFmtId="172" fontId="5" fillId="0" borderId="0" xfId="52" applyNumberFormat="1">
      <alignment/>
      <protection/>
    </xf>
    <xf numFmtId="0" fontId="17" fillId="0" borderId="11" xfId="57" applyFont="1" applyBorder="1" applyAlignment="1">
      <alignment horizontal="left" vertical="center" wrapText="1"/>
      <protection/>
    </xf>
    <xf numFmtId="174" fontId="3" fillId="0" borderId="11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/>
      <protection/>
    </xf>
    <xf numFmtId="0" fontId="18" fillId="0" borderId="11" xfId="53" applyFont="1" applyBorder="1">
      <alignment/>
      <protection/>
    </xf>
    <xf numFmtId="174" fontId="18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8" fillId="0" borderId="11" xfId="53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4" fontId="3" fillId="0" borderId="13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 wrapText="1"/>
      <protection/>
    </xf>
    <xf numFmtId="0" fontId="9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right"/>
      <protection/>
    </xf>
    <xf numFmtId="182" fontId="2" fillId="0" borderId="0" xfId="53" applyNumberFormat="1">
      <alignment/>
      <protection/>
    </xf>
    <xf numFmtId="174" fontId="13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16" fillId="0" borderId="0" xfId="53" applyFont="1" applyFill="1">
      <alignment/>
      <protection/>
    </xf>
    <xf numFmtId="4" fontId="4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10" fillId="0" borderId="14" xfId="57" applyFont="1" applyBorder="1" applyAlignment="1">
      <alignment horizontal="left" vertical="center" wrapText="1"/>
      <protection/>
    </xf>
    <xf numFmtId="49" fontId="10" fillId="0" borderId="11" xfId="57" applyNumberFormat="1" applyFont="1" applyBorder="1" applyAlignment="1">
      <alignment horizontal="center" vertical="center"/>
      <protection/>
    </xf>
    <xf numFmtId="49" fontId="6" fillId="0" borderId="11" xfId="57" applyNumberFormat="1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left" vertical="center" wrapText="1"/>
      <protection/>
    </xf>
    <xf numFmtId="174" fontId="6" fillId="0" borderId="11" xfId="53" applyNumberFormat="1" applyFont="1" applyBorder="1" applyAlignment="1">
      <alignment horizontal="left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176" fontId="4" fillId="0" borderId="0" xfId="53" applyNumberFormat="1" applyFont="1" applyFill="1" applyAlignment="1">
      <alignment horizontal="right" vertical="center"/>
      <protection/>
    </xf>
    <xf numFmtId="176" fontId="3" fillId="0" borderId="0" xfId="53" applyNumberFormat="1" applyFont="1" applyFill="1" applyAlignment="1">
      <alignment horizontal="right" vertical="center" wrapText="1"/>
      <protection/>
    </xf>
    <xf numFmtId="176" fontId="11" fillId="0" borderId="0" xfId="53" applyNumberFormat="1" applyFont="1" applyFill="1">
      <alignment/>
      <protection/>
    </xf>
    <xf numFmtId="176" fontId="4" fillId="0" borderId="0" xfId="53" applyNumberFormat="1" applyFont="1" applyFill="1" applyAlignment="1">
      <alignment horizontal="center" vertical="center" wrapText="1"/>
      <protection/>
    </xf>
    <xf numFmtId="176" fontId="13" fillId="0" borderId="11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Alignment="1">
      <alignment horizontal="left" vertical="center"/>
      <protection/>
    </xf>
    <xf numFmtId="176" fontId="4" fillId="0" borderId="0" xfId="53" applyNumberFormat="1" applyFont="1" applyFill="1" applyAlignment="1">
      <alignment horizontal="center" vertical="center"/>
      <protection/>
    </xf>
    <xf numFmtId="174" fontId="10" fillId="0" borderId="11" xfId="53" applyNumberFormat="1" applyFont="1" applyFill="1" applyBorder="1" applyAlignment="1">
      <alignment horizontal="left" vertical="center"/>
      <protection/>
    </xf>
    <xf numFmtId="173" fontId="4" fillId="0" borderId="0" xfId="53" applyNumberFormat="1" applyFont="1" applyFill="1" applyAlignment="1">
      <alignment horizontal="right" vertical="center"/>
      <protection/>
    </xf>
    <xf numFmtId="173" fontId="2" fillId="0" borderId="0" xfId="53" applyNumberFormat="1" applyFont="1">
      <alignment/>
      <protection/>
    </xf>
    <xf numFmtId="173" fontId="9" fillId="0" borderId="0" xfId="53" applyNumberFormat="1" applyFont="1" applyAlignment="1">
      <alignment vertical="center"/>
      <protection/>
    </xf>
    <xf numFmtId="0" fontId="20" fillId="0" borderId="0" xfId="53" applyFont="1">
      <alignment/>
      <protection/>
    </xf>
    <xf numFmtId="0" fontId="3" fillId="0" borderId="11" xfId="53" applyFont="1" applyBorder="1">
      <alignment/>
      <protection/>
    </xf>
    <xf numFmtId="49" fontId="6" fillId="0" borderId="11" xfId="53" applyNumberFormat="1" applyFont="1" applyFill="1" applyBorder="1" applyAlignment="1">
      <alignment vertical="center"/>
      <protection/>
    </xf>
    <xf numFmtId="174" fontId="18" fillId="0" borderId="11" xfId="53" applyNumberFormat="1" applyFont="1" applyBorder="1" applyAlignment="1">
      <alignment horizontal="center" vertical="center" wrapText="1"/>
      <protection/>
    </xf>
    <xf numFmtId="174" fontId="3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205" fontId="5" fillId="0" borderId="0" xfId="52" applyNumberFormat="1">
      <alignment/>
      <protection/>
    </xf>
    <xf numFmtId="205" fontId="4" fillId="0" borderId="0" xfId="53" applyNumberFormat="1" applyFont="1" applyFill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 wrapText="1"/>
      <protection/>
    </xf>
    <xf numFmtId="174" fontId="6" fillId="0" borderId="11" xfId="53" applyNumberFormat="1" applyFont="1" applyFill="1" applyBorder="1" applyAlignment="1">
      <alignment horizontal="left" vertical="center"/>
      <protection/>
    </xf>
    <xf numFmtId="0" fontId="65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9" fillId="0" borderId="0" xfId="57" applyFont="1" applyFill="1">
      <alignment/>
      <protection/>
    </xf>
    <xf numFmtId="205" fontId="5" fillId="0" borderId="0" xfId="52" applyNumberFormat="1" applyFill="1">
      <alignment/>
      <protection/>
    </xf>
    <xf numFmtId="0" fontId="5" fillId="0" borderId="0" xfId="52" applyFill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7" fillId="0" borderId="11" xfId="52" applyFont="1" applyFill="1" applyBorder="1">
      <alignment/>
      <protection/>
    </xf>
    <xf numFmtId="0" fontId="66" fillId="0" borderId="11" xfId="0" applyFont="1" applyBorder="1" applyAlignment="1">
      <alignment horizontal="center" wrapText="1"/>
    </xf>
    <xf numFmtId="174" fontId="6" fillId="0" borderId="11" xfId="53" applyNumberFormat="1" applyFont="1" applyFill="1" applyBorder="1" applyAlignment="1">
      <alignment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174" fontId="7" fillId="0" borderId="15" xfId="53" applyNumberFormat="1" applyFont="1" applyFill="1" applyBorder="1" applyAlignment="1">
      <alignment horizontal="center" vertical="center" wrapText="1"/>
      <protection/>
    </xf>
    <xf numFmtId="174" fontId="9" fillId="0" borderId="15" xfId="53" applyNumberFormat="1" applyFont="1" applyFill="1" applyBorder="1" applyAlignment="1">
      <alignment horizontal="center" vertical="center" wrapText="1"/>
      <protection/>
    </xf>
    <xf numFmtId="172" fontId="7" fillId="0" borderId="11" xfId="53" applyNumberFormat="1" applyFont="1" applyFill="1" applyBorder="1" applyAlignment="1">
      <alignment horizontal="center" vertical="center"/>
      <protection/>
    </xf>
    <xf numFmtId="172" fontId="9" fillId="0" borderId="11" xfId="53" applyNumberFormat="1" applyFont="1" applyFill="1" applyBorder="1" applyAlignment="1">
      <alignment horizontal="center" vertical="center"/>
      <protection/>
    </xf>
    <xf numFmtId="171" fontId="9" fillId="0" borderId="11" xfId="57" applyNumberFormat="1" applyFont="1" applyBorder="1" applyAlignment="1">
      <alignment horizontal="center" vertical="center"/>
      <protection/>
    </xf>
    <xf numFmtId="171" fontId="7" fillId="0" borderId="11" xfId="57" applyNumberFormat="1" applyFont="1" applyBorder="1" applyAlignment="1">
      <alignment horizontal="center" vertical="center"/>
      <protection/>
    </xf>
    <xf numFmtId="173" fontId="10" fillId="0" borderId="0" xfId="53" applyNumberFormat="1" applyFont="1" applyFill="1" applyAlignment="1">
      <alignment horizontal="left" vertical="center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173" fontId="4" fillId="0" borderId="0" xfId="53" applyNumberFormat="1" applyFont="1" applyFill="1" applyAlignment="1">
      <alignment horizontal="left" vertical="center" wrapText="1"/>
      <protection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top" wrapText="1"/>
    </xf>
    <xf numFmtId="212" fontId="7" fillId="0" borderId="11" xfId="57" applyNumberFormat="1" applyFont="1" applyBorder="1" applyAlignment="1">
      <alignment horizontal="center" vertical="center"/>
      <protection/>
    </xf>
    <xf numFmtId="212" fontId="9" fillId="0" borderId="11" xfId="57" applyNumberFormat="1" applyFont="1" applyBorder="1" applyAlignment="1">
      <alignment horizontal="center" vertical="center"/>
      <protection/>
    </xf>
    <xf numFmtId="171" fontId="6" fillId="0" borderId="11" xfId="53" applyNumberFormat="1" applyFont="1" applyFill="1" applyBorder="1" applyAlignment="1">
      <alignment horizontal="left" vertical="center"/>
      <protection/>
    </xf>
    <xf numFmtId="49" fontId="10" fillId="0" borderId="11" xfId="57" applyNumberFormat="1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174" fontId="6" fillId="0" borderId="11" xfId="53" applyNumberFormat="1" applyFont="1" applyFill="1" applyBorder="1" applyAlignment="1">
      <alignment horizontal="center" vertical="center" wrapText="1"/>
      <protection/>
    </xf>
    <xf numFmtId="205" fontId="6" fillId="0" borderId="11" xfId="53" applyNumberFormat="1" applyFont="1" applyFill="1" applyBorder="1" applyAlignment="1">
      <alignment horizontal="center" vertical="center" wrapText="1"/>
      <protection/>
    </xf>
    <xf numFmtId="205" fontId="10" fillId="0" borderId="0" xfId="53" applyNumberFormat="1" applyFont="1" applyAlignment="1">
      <alignment horizontal="left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175" fontId="10" fillId="0" borderId="11" xfId="53" applyNumberFormat="1" applyFont="1" applyBorder="1" applyAlignment="1">
      <alignment horizontal="center" vertical="center"/>
      <protection/>
    </xf>
    <xf numFmtId="174" fontId="6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Border="1" applyAlignment="1">
      <alignment horizontal="center" vertical="center"/>
      <protection/>
    </xf>
    <xf numFmtId="174" fontId="10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Fill="1" applyBorder="1" applyAlignment="1">
      <alignment horizontal="center" vertical="center"/>
      <protection/>
    </xf>
    <xf numFmtId="174" fontId="10" fillId="34" borderId="11" xfId="53" applyNumberFormat="1" applyFont="1" applyFill="1" applyBorder="1" applyAlignment="1">
      <alignment horizontal="left" vertical="center"/>
      <protection/>
    </xf>
    <xf numFmtId="174" fontId="4" fillId="0" borderId="0" xfId="53" applyNumberFormat="1" applyFont="1" applyFill="1" applyBorder="1" applyAlignment="1">
      <alignment horizontal="left" vertical="center" wrapText="1"/>
      <protection/>
    </xf>
    <xf numFmtId="181" fontId="10" fillId="34" borderId="11" xfId="53" applyNumberFormat="1" applyFont="1" applyFill="1" applyBorder="1" applyAlignment="1">
      <alignment vertical="center"/>
      <protection/>
    </xf>
    <xf numFmtId="0" fontId="9" fillId="0" borderId="11" xfId="56" applyFont="1" applyBorder="1" applyAlignment="1">
      <alignment horizontal="center" vertical="top" wrapText="1"/>
      <protection/>
    </xf>
    <xf numFmtId="0" fontId="69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49" fontId="10" fillId="0" borderId="14" xfId="57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3" fillId="34" borderId="11" xfId="53" applyNumberFormat="1" applyFont="1" applyFill="1" applyBorder="1" applyAlignment="1">
      <alignment horizontal="center" vertical="center"/>
      <protection/>
    </xf>
    <xf numFmtId="4" fontId="21" fillId="0" borderId="0" xfId="53" applyNumberFormat="1" applyFont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left" vertical="center" wrapText="1"/>
      <protection/>
    </xf>
    <xf numFmtId="174" fontId="9" fillId="0" borderId="11" xfId="53" applyNumberFormat="1" applyFont="1" applyFill="1" applyBorder="1" applyAlignment="1">
      <alignment horizontal="left" vertical="center"/>
      <protection/>
    </xf>
    <xf numFmtId="49" fontId="9" fillId="0" borderId="11" xfId="66" applyNumberFormat="1" applyFont="1" applyFill="1" applyBorder="1" applyAlignment="1">
      <alignment horizontal="center" vertical="center"/>
    </xf>
    <xf numFmtId="175" fontId="2" fillId="0" borderId="0" xfId="53" applyNumberFormat="1">
      <alignment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9" fillId="34" borderId="11" xfId="56" applyFont="1" applyFill="1" applyBorder="1" applyAlignment="1">
      <alignment horizontal="center" vertical="center" wrapText="1"/>
      <protection/>
    </xf>
    <xf numFmtId="175" fontId="9" fillId="0" borderId="15" xfId="53" applyNumberFormat="1" applyFont="1" applyFill="1" applyBorder="1" applyAlignment="1">
      <alignment horizontal="right" vertical="center" wrapText="1"/>
      <protection/>
    </xf>
    <xf numFmtId="175" fontId="11" fillId="0" borderId="0" xfId="53" applyNumberFormat="1" applyFont="1" applyFill="1">
      <alignment/>
      <protection/>
    </xf>
    <xf numFmtId="175" fontId="4" fillId="0" borderId="0" xfId="53" applyNumberFormat="1" applyFont="1" applyFill="1" applyAlignment="1">
      <alignment horizontal="center" vertical="center" wrapText="1"/>
      <protection/>
    </xf>
    <xf numFmtId="175" fontId="7" fillId="0" borderId="11" xfId="53" applyNumberFormat="1" applyFont="1" applyFill="1" applyBorder="1" applyAlignment="1">
      <alignment horizontal="center" vertical="center" wrapText="1"/>
      <protection/>
    </xf>
    <xf numFmtId="175" fontId="7" fillId="0" borderId="15" xfId="53" applyNumberFormat="1" applyFont="1" applyFill="1" applyBorder="1" applyAlignment="1">
      <alignment horizontal="right" vertical="center" wrapText="1"/>
      <protection/>
    </xf>
    <xf numFmtId="175" fontId="4" fillId="0" borderId="0" xfId="53" applyNumberFormat="1" applyFont="1" applyFill="1" applyBorder="1" applyAlignment="1">
      <alignment horizontal="left" vertical="center" wrapText="1"/>
      <protection/>
    </xf>
    <xf numFmtId="175" fontId="4" fillId="0" borderId="0" xfId="53" applyNumberFormat="1" applyFont="1" applyFill="1" applyAlignment="1">
      <alignment horizontal="left" vertical="center"/>
      <protection/>
    </xf>
    <xf numFmtId="175" fontId="4" fillId="0" borderId="0" xfId="53" applyNumberFormat="1" applyFont="1" applyFill="1" applyAlignment="1">
      <alignment horizontal="center" vertical="center"/>
      <protection/>
    </xf>
    <xf numFmtId="172" fontId="4" fillId="0" borderId="0" xfId="53" applyNumberFormat="1" applyFont="1" applyFill="1" applyAlignment="1">
      <alignment horizontal="right" vertical="center"/>
      <protection/>
    </xf>
    <xf numFmtId="172" fontId="4" fillId="0" borderId="0" xfId="53" applyNumberFormat="1" applyFont="1" applyFill="1" applyAlignment="1">
      <alignment horizontal="right" vertical="center" wrapText="1"/>
      <protection/>
    </xf>
    <xf numFmtId="49" fontId="7" fillId="0" borderId="11" xfId="66" applyNumberFormat="1" applyFont="1" applyFill="1" applyBorder="1" applyAlignment="1">
      <alignment horizontal="center" vertical="center"/>
    </xf>
    <xf numFmtId="174" fontId="7" fillId="0" borderId="11" xfId="53" applyNumberFormat="1" applyFont="1" applyFill="1" applyBorder="1" applyAlignment="1">
      <alignment horizontal="left" vertical="center" wrapText="1"/>
      <protection/>
    </xf>
    <xf numFmtId="49" fontId="66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vertical="center" wrapText="1"/>
    </xf>
    <xf numFmtId="174" fontId="9" fillId="0" borderId="11" xfId="53" applyNumberFormat="1" applyFont="1" applyFill="1" applyBorder="1" applyAlignment="1">
      <alignment horizontal="left" vertical="center" wrapText="1"/>
      <protection/>
    </xf>
    <xf numFmtId="0" fontId="66" fillId="0" borderId="11" xfId="0" applyFont="1" applyBorder="1" applyAlignment="1">
      <alignment vertical="center" wrapText="1"/>
    </xf>
    <xf numFmtId="174" fontId="7" fillId="0" borderId="11" xfId="53" applyNumberFormat="1" applyFont="1" applyFill="1" applyBorder="1" applyAlignment="1">
      <alignment horizontal="left" vertical="center"/>
      <protection/>
    </xf>
    <xf numFmtId="49" fontId="17" fillId="0" borderId="11" xfId="66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65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176" fontId="7" fillId="0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49" fontId="3" fillId="0" borderId="10" xfId="56" applyNumberFormat="1" applyFont="1" applyBorder="1" applyAlignment="1">
      <alignment horizontal="center" vertical="center"/>
      <protection/>
    </xf>
    <xf numFmtId="49" fontId="3" fillId="34" borderId="10" xfId="56" applyNumberFormat="1" applyFont="1" applyFill="1" applyBorder="1" applyAlignment="1">
      <alignment horizontal="center" vertical="center"/>
      <protection/>
    </xf>
    <xf numFmtId="49" fontId="18" fillId="0" borderId="10" xfId="56" applyNumberFormat="1" applyFont="1" applyBorder="1" applyAlignment="1">
      <alignment horizontal="center" vertical="center"/>
      <protection/>
    </xf>
    <xf numFmtId="49" fontId="9" fillId="34" borderId="11" xfId="66" applyNumberFormat="1" applyFont="1" applyFill="1" applyBorder="1" applyAlignment="1">
      <alignment horizontal="center" vertical="center"/>
    </xf>
    <xf numFmtId="49" fontId="9" fillId="34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Border="1" applyAlignment="1">
      <alignment horizontal="left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66" fillId="34" borderId="11" xfId="0" applyFont="1" applyFill="1" applyBorder="1" applyAlignment="1">
      <alignment vertical="center" wrapText="1"/>
    </xf>
    <xf numFmtId="49" fontId="7" fillId="0" borderId="11" xfId="53" applyNumberFormat="1" applyFont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left" vertical="center" wrapText="1"/>
      <protection/>
    </xf>
    <xf numFmtId="174" fontId="9" fillId="34" borderId="11" xfId="53" applyNumberFormat="1" applyFont="1" applyFill="1" applyBorder="1" applyAlignment="1">
      <alignment horizontal="left" vertical="center"/>
      <protection/>
    </xf>
    <xf numFmtId="174" fontId="9" fillId="34" borderId="11" xfId="53" applyNumberFormat="1" applyFont="1" applyFill="1" applyBorder="1" applyAlignment="1">
      <alignment horizontal="left" vertical="center" wrapText="1"/>
      <protection/>
    </xf>
    <xf numFmtId="49" fontId="7" fillId="0" borderId="11" xfId="53" applyNumberFormat="1" applyFont="1" applyBorder="1" applyAlignment="1">
      <alignment horizontal="right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49" fontId="10" fillId="0" borderId="14" xfId="57" applyNumberFormat="1" applyFont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left" vertical="center" wrapText="1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70" fillId="0" borderId="11" xfId="0" applyNumberFormat="1" applyFont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13" fillId="33" borderId="11" xfId="53" applyFont="1" applyFill="1" applyBorder="1" applyAlignment="1">
      <alignment horizontal="right" wrapText="1"/>
      <protection/>
    </xf>
    <xf numFmtId="174" fontId="7" fillId="34" borderId="11" xfId="53" applyNumberFormat="1" applyFont="1" applyFill="1" applyBorder="1" applyAlignment="1">
      <alignment horizontal="left" vertical="center"/>
      <protection/>
    </xf>
    <xf numFmtId="174" fontId="7" fillId="34" borderId="11" xfId="53" applyNumberFormat="1" applyFont="1" applyFill="1" applyBorder="1" applyAlignment="1">
      <alignment horizontal="left" vertical="center" wrapText="1"/>
      <protection/>
    </xf>
    <xf numFmtId="174" fontId="9" fillId="34" borderId="11" xfId="67" applyNumberFormat="1" applyFont="1" applyFill="1" applyBorder="1" applyAlignment="1">
      <alignment horizontal="left" vertical="center"/>
    </xf>
    <xf numFmtId="181" fontId="68" fillId="0" borderId="11" xfId="53" applyNumberFormat="1" applyFont="1" applyBorder="1" applyAlignment="1">
      <alignment horizontal="center" vertical="center"/>
      <protection/>
    </xf>
    <xf numFmtId="181" fontId="10" fillId="0" borderId="11" xfId="53" applyNumberFormat="1" applyFont="1" applyBorder="1" applyAlignment="1">
      <alignment horizontal="center" vertical="center"/>
      <protection/>
    </xf>
    <xf numFmtId="0" fontId="68" fillId="0" borderId="1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174" fontId="68" fillId="0" borderId="15" xfId="0" applyNumberFormat="1" applyFont="1" applyBorder="1" applyAlignment="1">
      <alignment horizontal="center" vertical="center"/>
    </xf>
    <xf numFmtId="174" fontId="68" fillId="0" borderId="15" xfId="53" applyNumberFormat="1" applyFont="1" applyBorder="1" applyAlignment="1">
      <alignment horizontal="center" vertical="center" wrapText="1"/>
      <protection/>
    </xf>
    <xf numFmtId="49" fontId="10" fillId="0" borderId="14" xfId="66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vertical="center"/>
    </xf>
    <xf numFmtId="174" fontId="68" fillId="0" borderId="11" xfId="0" applyNumberFormat="1" applyFont="1" applyBorder="1" applyAlignment="1">
      <alignment horizontal="center" vertical="center"/>
    </xf>
    <xf numFmtId="181" fontId="6" fillId="0" borderId="11" xfId="53" applyNumberFormat="1" applyFont="1" applyFill="1" applyBorder="1" applyAlignment="1">
      <alignment horizontal="center" vertical="center"/>
      <protection/>
    </xf>
    <xf numFmtId="181" fontId="10" fillId="0" borderId="11" xfId="53" applyNumberFormat="1" applyFont="1" applyFill="1" applyBorder="1" applyAlignment="1">
      <alignment horizontal="center" vertical="center"/>
      <protection/>
    </xf>
    <xf numFmtId="172" fontId="18" fillId="0" borderId="11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172" fontId="4" fillId="0" borderId="0" xfId="53" applyNumberFormat="1" applyFont="1" applyAlignment="1">
      <alignment horizontal="left" vertical="center"/>
      <protection/>
    </xf>
    <xf numFmtId="0" fontId="9" fillId="0" borderId="0" xfId="53" applyFont="1" applyAlignment="1">
      <alignment wrapText="1"/>
      <protection/>
    </xf>
    <xf numFmtId="172" fontId="4" fillId="0" borderId="0" xfId="53" applyNumberFormat="1" applyFont="1" applyAlignment="1">
      <alignment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49" fontId="13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174" fontId="13" fillId="0" borderId="11" xfId="53" applyNumberFormat="1" applyFont="1" applyBorder="1" applyAlignment="1">
      <alignment horizontal="center" vertical="center"/>
      <protection/>
    </xf>
    <xf numFmtId="0" fontId="8" fillId="35" borderId="11" xfId="53" applyFont="1" applyFill="1" applyBorder="1">
      <alignment/>
      <protection/>
    </xf>
    <xf numFmtId="181" fontId="8" fillId="35" borderId="11" xfId="53" applyNumberFormat="1" applyFont="1" applyFill="1" applyBorder="1">
      <alignment/>
      <protection/>
    </xf>
    <xf numFmtId="174" fontId="8" fillId="35" borderId="11" xfId="53" applyNumberFormat="1" applyFont="1" applyFill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9" fillId="0" borderId="0" xfId="53" applyFont="1" applyAlignment="1">
      <alignment/>
      <protection/>
    </xf>
    <xf numFmtId="49" fontId="17" fillId="0" borderId="11" xfId="53" applyNumberFormat="1" applyFont="1" applyFill="1" applyBorder="1" applyAlignment="1">
      <alignment horizontal="left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174" fontId="9" fillId="0" borderId="11" xfId="53" applyNumberFormat="1" applyFont="1" applyFill="1" applyBorder="1" applyAlignment="1">
      <alignment horizontal="right" vertical="center" wrapText="1"/>
      <protection/>
    </xf>
    <xf numFmtId="0" fontId="9" fillId="34" borderId="11" xfId="56" applyFont="1" applyFill="1" applyBorder="1" applyAlignment="1">
      <alignment horizontal="center" vertical="top" wrapText="1"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0" fontId="7" fillId="34" borderId="11" xfId="56" applyFont="1" applyFill="1" applyBorder="1" applyAlignment="1">
      <alignment horizontal="center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172" fontId="3" fillId="34" borderId="11" xfId="53" applyNumberFormat="1" applyFont="1" applyFill="1" applyBorder="1" applyAlignment="1">
      <alignment horizontal="center" vertical="center"/>
      <protection/>
    </xf>
    <xf numFmtId="49" fontId="10" fillId="0" borderId="15" xfId="57" applyNumberFormat="1" applyFont="1" applyBorder="1" applyAlignment="1">
      <alignment horizontal="center" vertical="center"/>
      <protection/>
    </xf>
    <xf numFmtId="174" fontId="68" fillId="0" borderId="15" xfId="53" applyNumberFormat="1" applyFont="1" applyBorder="1" applyAlignment="1">
      <alignment horizontal="center" vertical="center"/>
      <protection/>
    </xf>
    <xf numFmtId="174" fontId="9" fillId="0" borderId="11" xfId="53" applyNumberFormat="1" applyFont="1" applyFill="1" applyBorder="1" applyAlignment="1">
      <alignment horizontal="center" vertical="center" wrapText="1"/>
      <protection/>
    </xf>
    <xf numFmtId="174" fontId="7" fillId="0" borderId="11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6" fillId="0" borderId="0" xfId="53" applyNumberFormat="1" applyFont="1" applyFill="1" applyBorder="1" applyAlignment="1">
      <alignment horizontal="center" vertical="center"/>
      <protection/>
    </xf>
    <xf numFmtId="181" fontId="2" fillId="0" borderId="0" xfId="53" applyNumberFormat="1">
      <alignment/>
      <protection/>
    </xf>
    <xf numFmtId="0" fontId="3" fillId="34" borderId="11" xfId="56" applyFont="1" applyFill="1" applyBorder="1" applyAlignment="1">
      <alignment horizontal="center" vertical="center" wrapText="1"/>
      <protection/>
    </xf>
    <xf numFmtId="174" fontId="9" fillId="0" borderId="11" xfId="53" applyNumberFormat="1" applyFont="1" applyFill="1" applyBorder="1" applyAlignment="1">
      <alignment horizontal="center" vertical="center"/>
      <protection/>
    </xf>
    <xf numFmtId="174" fontId="68" fillId="0" borderId="11" xfId="0" applyNumberFormat="1" applyFont="1" applyFill="1" applyBorder="1" applyAlignment="1">
      <alignment horizontal="center" vertical="center"/>
    </xf>
    <xf numFmtId="171" fontId="10" fillId="0" borderId="11" xfId="53" applyNumberFormat="1" applyFont="1" applyFill="1" applyBorder="1" applyAlignment="1">
      <alignment horizontal="left" vertical="center"/>
      <protection/>
    </xf>
    <xf numFmtId="4" fontId="7" fillId="0" borderId="14" xfId="53" applyNumberFormat="1" applyFont="1" applyFill="1" applyBorder="1" applyAlignment="1">
      <alignment horizontal="center" vertical="center" wrapText="1"/>
      <protection/>
    </xf>
    <xf numFmtId="4" fontId="7" fillId="0" borderId="15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10" fillId="0" borderId="0" xfId="53" applyNumberFormat="1" applyFont="1" applyFill="1" applyAlignment="1">
      <alignment horizontal="left" vertical="center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73" fontId="7" fillId="0" borderId="14" xfId="53" applyNumberFormat="1" applyFont="1" applyFill="1" applyBorder="1" applyAlignment="1">
      <alignment horizontal="center" vertical="center" wrapText="1"/>
      <protection/>
    </xf>
    <xf numFmtId="173" fontId="7" fillId="0" borderId="15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53" applyFont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/>
      <protection/>
    </xf>
    <xf numFmtId="0" fontId="8" fillId="35" borderId="18" xfId="53" applyFont="1" applyFill="1" applyBorder="1" applyAlignment="1">
      <alignment horizontal="center"/>
      <protection/>
    </xf>
    <xf numFmtId="0" fontId="8" fillId="35" borderId="16" xfId="53" applyFont="1" applyFill="1" applyBorder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10" fillId="0" borderId="0" xfId="53" applyFont="1" applyAlignment="1">
      <alignment horizontal="left" vertical="center"/>
      <protection/>
    </xf>
    <xf numFmtId="0" fontId="71" fillId="0" borderId="0" xfId="0" applyFont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49" fontId="10" fillId="0" borderId="14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vertical="center" wrapText="1"/>
      <protection/>
    </xf>
    <xf numFmtId="49" fontId="10" fillId="0" borderId="14" xfId="57" applyNumberFormat="1" applyFont="1" applyBorder="1" applyAlignment="1">
      <alignment horizontal="center" vertical="center" wrapText="1"/>
      <protection/>
    </xf>
    <xf numFmtId="49" fontId="10" fillId="0" borderId="17" xfId="57" applyNumberFormat="1" applyFont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left" vertical="center" wrapText="1"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49" fontId="10" fillId="0" borderId="14" xfId="53" applyNumberFormat="1" applyFont="1" applyBorder="1" applyAlignment="1">
      <alignment vertical="center" wrapText="1"/>
      <protection/>
    </xf>
    <xf numFmtId="49" fontId="10" fillId="0" borderId="17" xfId="53" applyNumberFormat="1" applyFont="1" applyBorder="1" applyAlignment="1">
      <alignment vertical="center" wrapText="1"/>
      <protection/>
    </xf>
    <xf numFmtId="0" fontId="72" fillId="0" borderId="17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_Доходная часть бюджета" xfId="56"/>
    <cellStyle name="Обычный_Лист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-4\ShareDocs\&#1052;&#1086;&#1080;%20&#1076;&#1086;&#1082;&#1091;&#1084;&#1077;&#1085;&#1090;&#1099;\&#1053;&#1086;&#1074;&#1072;&#1103;%20&#1087;&#1072;&#1087;&#1082;&#1072;\&#1053;&#1086;&#1074;&#1072;&#1103;%20&#1087;&#1072;&#1087;&#1082;&#1072;\&#1074;%20&#1076;&#1091;&#1084;&#1091;\2010%20&#1075;&#1086;&#1076;\&#1086;&#1082;&#1090;&#1103;&#1073;&#1088;&#1100;\&#1080;&#1079;&#1084;&#1077;&#1085;&#1077;&#1085;&#1080;&#1103;%20&#1054;&#1082;&#1090;&#1103;&#1073;&#1088;&#1100;%20&#1085;&#1072;&#1088;&#1072;&#1089;&#1090;&#1072;&#1102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"/>
      <sheetName val="Прил №2"/>
      <sheetName val="Прил №3"/>
      <sheetName val="Прил №4"/>
      <sheetName val="Прил№5"/>
      <sheetName val="Прил№6"/>
      <sheetName val="Прил№7"/>
      <sheetName val="Прил№8"/>
      <sheetName val="Прил№9"/>
      <sheetName val="Прил №10"/>
      <sheetName val="Прил №11"/>
      <sheetName val="Прил №12"/>
      <sheetName val="Прил №13"/>
      <sheetName val="Прил №14"/>
      <sheetName val="Прил №15"/>
    </sheetNames>
    <sheetDataSet>
      <sheetData sheetId="4">
        <row r="18">
          <cell r="C18">
            <v>0</v>
          </cell>
        </row>
      </sheetData>
      <sheetData sheetId="12">
        <row r="18">
          <cell r="C18" t="str">
            <v>Изменение остатков средств на счетах по учету средств в бюджете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1"/>
  <sheetViews>
    <sheetView view="pageBreakPreview" zoomScaleSheetLayoutView="100" workbookViewId="0" topLeftCell="A1">
      <selection activeCell="A5" sqref="A5:F5"/>
    </sheetView>
  </sheetViews>
  <sheetFormatPr defaultColWidth="9.140625" defaultRowHeight="15" outlineLevelCol="1"/>
  <cols>
    <col min="1" max="1" width="29.28125" style="17" customWidth="1"/>
    <col min="2" max="2" width="49.00390625" style="17" customWidth="1"/>
    <col min="3" max="3" width="18.28125" style="97" customWidth="1" outlineLevel="1"/>
    <col min="4" max="4" width="16.8515625" style="3" customWidth="1" outlineLevel="1"/>
    <col min="5" max="5" width="18.140625" style="3" customWidth="1" outlineLevel="1"/>
    <col min="6" max="6" width="13.140625" style="3" customWidth="1" outlineLevel="1"/>
    <col min="7" max="16384" width="9.140625" style="3" customWidth="1"/>
  </cols>
  <sheetData>
    <row r="1" spans="1:6" ht="21" customHeight="1">
      <c r="A1" s="1"/>
      <c r="B1" s="2"/>
      <c r="E1" s="277" t="s">
        <v>277</v>
      </c>
      <c r="F1" s="277"/>
    </row>
    <row r="2" spans="1:6" ht="52.5" customHeight="1">
      <c r="A2" s="1"/>
      <c r="B2" s="4"/>
      <c r="E2" s="278" t="s">
        <v>791</v>
      </c>
      <c r="F2" s="278"/>
    </row>
    <row r="3" spans="1:6" ht="15.75">
      <c r="A3" s="1"/>
      <c r="B3" s="5"/>
      <c r="E3" s="278" t="s">
        <v>772</v>
      </c>
      <c r="F3" s="278"/>
    </row>
    <row r="4" spans="1:6" ht="29.25" customHeight="1">
      <c r="A4" s="1"/>
      <c r="B4" s="4"/>
      <c r="E4" s="276"/>
      <c r="F4" s="276"/>
    </row>
    <row r="5" spans="1:6" ht="31.5" customHeight="1">
      <c r="A5" s="279" t="s">
        <v>761</v>
      </c>
      <c r="B5" s="279"/>
      <c r="C5" s="279"/>
      <c r="D5" s="279"/>
      <c r="E5" s="279"/>
      <c r="F5" s="279"/>
    </row>
    <row r="6" spans="1:2" ht="12.75">
      <c r="A6" s="1"/>
      <c r="B6" s="4"/>
    </row>
    <row r="7" spans="1:2" ht="12.75">
      <c r="A7" s="1"/>
      <c r="B7" s="4"/>
    </row>
    <row r="8" spans="1:6" ht="20.25" customHeight="1">
      <c r="A8" s="280" t="s">
        <v>35</v>
      </c>
      <c r="B8" s="282" t="s">
        <v>36</v>
      </c>
      <c r="C8" s="284" t="s">
        <v>260</v>
      </c>
      <c r="D8" s="274" t="s">
        <v>261</v>
      </c>
      <c r="E8" s="274" t="s">
        <v>262</v>
      </c>
      <c r="F8" s="274" t="s">
        <v>263</v>
      </c>
    </row>
    <row r="9" spans="1:6" ht="20.25" customHeight="1">
      <c r="A9" s="281"/>
      <c r="B9" s="283"/>
      <c r="C9" s="285"/>
      <c r="D9" s="275"/>
      <c r="E9" s="275"/>
      <c r="F9" s="275"/>
    </row>
    <row r="10" spans="1:6" ht="14.25">
      <c r="A10" s="191" t="s">
        <v>37</v>
      </c>
      <c r="B10" s="8" t="s">
        <v>38</v>
      </c>
      <c r="C10" s="240">
        <f>C11+C22+C25+C36+C60+C74+C53+C16+C69</f>
        <v>194418.5</v>
      </c>
      <c r="D10" s="240">
        <f>D11+D22+D25+D36+D60+D74+D53+D16+D69</f>
        <v>171698</v>
      </c>
      <c r="E10" s="240">
        <f>E11+E22+E25+E36+E60+E74+E53+E16+E69</f>
        <v>22720.500000000007</v>
      </c>
      <c r="F10" s="240">
        <f>D10/C10*100</f>
        <v>88.31361213053285</v>
      </c>
    </row>
    <row r="11" spans="1:6" ht="12.75">
      <c r="A11" s="191" t="s">
        <v>39</v>
      </c>
      <c r="B11" s="9" t="s">
        <v>40</v>
      </c>
      <c r="C11" s="240">
        <f>C12</f>
        <v>57388.7</v>
      </c>
      <c r="D11" s="240">
        <f>D12</f>
        <v>59195.4</v>
      </c>
      <c r="E11" s="240">
        <f>E12</f>
        <v>-1806.6999999999998</v>
      </c>
      <c r="F11" s="240">
        <f>D11/C11*100</f>
        <v>103.14818073941387</v>
      </c>
    </row>
    <row r="12" spans="1:6" ht="12.75">
      <c r="A12" s="192" t="s">
        <v>41</v>
      </c>
      <c r="B12" s="11" t="s">
        <v>42</v>
      </c>
      <c r="C12" s="241">
        <f>C13+C14+C15</f>
        <v>57388.7</v>
      </c>
      <c r="D12" s="241">
        <f>D13+D14+D15</f>
        <v>59195.4</v>
      </c>
      <c r="E12" s="241">
        <f>E13+E14+E15</f>
        <v>-1806.6999999999998</v>
      </c>
      <c r="F12" s="241">
        <f>D12/C12*100</f>
        <v>103.14818073941387</v>
      </c>
    </row>
    <row r="13" spans="1:6" ht="79.5">
      <c r="A13" s="193" t="s">
        <v>43</v>
      </c>
      <c r="B13" s="18" t="s">
        <v>177</v>
      </c>
      <c r="C13" s="241">
        <v>56555</v>
      </c>
      <c r="D13" s="241">
        <v>58304</v>
      </c>
      <c r="E13" s="241">
        <f>C13-D13</f>
        <v>-1749</v>
      </c>
      <c r="F13" s="241">
        <f aca="true" t="shared" si="0" ref="F13:F68">D13/C13*100</f>
        <v>103.09256475996817</v>
      </c>
    </row>
    <row r="14" spans="1:6" ht="111.75" customHeight="1">
      <c r="A14" s="193" t="s">
        <v>178</v>
      </c>
      <c r="B14" s="18" t="s">
        <v>292</v>
      </c>
      <c r="C14" s="241">
        <v>609.7</v>
      </c>
      <c r="D14" s="241">
        <v>628.9</v>
      </c>
      <c r="E14" s="241">
        <f>C14-D14</f>
        <v>-19.199999999999932</v>
      </c>
      <c r="F14" s="241">
        <f t="shared" si="0"/>
        <v>103.1490897162539</v>
      </c>
    </row>
    <row r="15" spans="1:6" ht="54.75" customHeight="1">
      <c r="A15" s="193" t="s">
        <v>264</v>
      </c>
      <c r="B15" s="111" t="s">
        <v>289</v>
      </c>
      <c r="C15" s="241">
        <v>224</v>
      </c>
      <c r="D15" s="241">
        <v>262.5</v>
      </c>
      <c r="E15" s="241">
        <f>C15-D15</f>
        <v>-38.5</v>
      </c>
      <c r="F15" s="241">
        <f t="shared" si="0"/>
        <v>117.1875</v>
      </c>
    </row>
    <row r="16" spans="1:6" ht="25.5">
      <c r="A16" s="256" t="s">
        <v>223</v>
      </c>
      <c r="B16" s="110" t="s">
        <v>222</v>
      </c>
      <c r="C16" s="240">
        <f>C17</f>
        <v>3536.6</v>
      </c>
      <c r="D16" s="240">
        <f>D17</f>
        <v>3435.3</v>
      </c>
      <c r="E16" s="240">
        <f>E17</f>
        <v>101.29999999999973</v>
      </c>
      <c r="F16" s="240">
        <f t="shared" si="0"/>
        <v>97.1356670248261</v>
      </c>
    </row>
    <row r="17" spans="1:6" ht="26.25" customHeight="1">
      <c r="A17" s="193" t="s">
        <v>225</v>
      </c>
      <c r="B17" s="111" t="s">
        <v>224</v>
      </c>
      <c r="C17" s="241">
        <f>C18+C19+C20+C21</f>
        <v>3536.6</v>
      </c>
      <c r="D17" s="241">
        <f>D18+D20+D21+D19</f>
        <v>3435.3</v>
      </c>
      <c r="E17" s="241">
        <f>C17-D17</f>
        <v>101.29999999999973</v>
      </c>
      <c r="F17" s="241">
        <f t="shared" si="0"/>
        <v>97.1356670248261</v>
      </c>
    </row>
    <row r="18" spans="1:6" ht="66" customHeight="1">
      <c r="A18" s="193" t="s">
        <v>226</v>
      </c>
      <c r="B18" s="111" t="s">
        <v>230</v>
      </c>
      <c r="C18" s="241">
        <v>1178.6</v>
      </c>
      <c r="D18" s="241">
        <v>1174.4</v>
      </c>
      <c r="E18" s="241">
        <f>C18-D18</f>
        <v>4.199999999999818</v>
      </c>
      <c r="F18" s="241">
        <f t="shared" si="0"/>
        <v>99.64364500254541</v>
      </c>
    </row>
    <row r="19" spans="1:6" ht="81.75" customHeight="1">
      <c r="A19" s="193" t="s">
        <v>227</v>
      </c>
      <c r="B19" s="111" t="s">
        <v>231</v>
      </c>
      <c r="C19" s="241">
        <v>23</v>
      </c>
      <c r="D19" s="241">
        <v>17.9</v>
      </c>
      <c r="E19" s="241">
        <f>C19-D19</f>
        <v>5.100000000000001</v>
      </c>
      <c r="F19" s="241">
        <f t="shared" si="0"/>
        <v>77.82608695652173</v>
      </c>
    </row>
    <row r="20" spans="1:6" ht="63" customHeight="1">
      <c r="A20" s="193" t="s">
        <v>228</v>
      </c>
      <c r="B20" s="117" t="s">
        <v>232</v>
      </c>
      <c r="C20" s="241">
        <v>2335</v>
      </c>
      <c r="D20" s="241">
        <v>2416.9</v>
      </c>
      <c r="E20" s="241">
        <f>C20-D20</f>
        <v>-81.90000000000009</v>
      </c>
      <c r="F20" s="241">
        <f t="shared" si="0"/>
        <v>103.50749464668094</v>
      </c>
    </row>
    <row r="21" spans="1:6" ht="68.25" customHeight="1">
      <c r="A21" s="193" t="s">
        <v>229</v>
      </c>
      <c r="B21" s="117" t="s">
        <v>233</v>
      </c>
      <c r="C21" s="241">
        <v>0</v>
      </c>
      <c r="D21" s="241">
        <v>-173.9</v>
      </c>
      <c r="E21" s="241">
        <f>C21-D21</f>
        <v>173.9</v>
      </c>
      <c r="F21" s="241">
        <v>0</v>
      </c>
    </row>
    <row r="22" spans="1:6" ht="12.75">
      <c r="A22" s="194" t="s">
        <v>44</v>
      </c>
      <c r="B22" s="7" t="s">
        <v>45</v>
      </c>
      <c r="C22" s="240">
        <f aca="true" t="shared" si="1" ref="C22:E23">C23</f>
        <v>291.7</v>
      </c>
      <c r="D22" s="240">
        <f t="shared" si="1"/>
        <v>292.3</v>
      </c>
      <c r="E22" s="240">
        <f t="shared" si="1"/>
        <v>-0.6000000000000227</v>
      </c>
      <c r="F22" s="240">
        <f t="shared" si="0"/>
        <v>100.20569077819678</v>
      </c>
    </row>
    <row r="23" spans="1:6" ht="12.75">
      <c r="A23" s="195" t="s">
        <v>46</v>
      </c>
      <c r="B23" s="18" t="s">
        <v>47</v>
      </c>
      <c r="C23" s="241">
        <f t="shared" si="1"/>
        <v>291.7</v>
      </c>
      <c r="D23" s="241">
        <f t="shared" si="1"/>
        <v>292.3</v>
      </c>
      <c r="E23" s="241">
        <f t="shared" si="1"/>
        <v>-0.6000000000000227</v>
      </c>
      <c r="F23" s="241">
        <f t="shared" si="0"/>
        <v>100.20569077819678</v>
      </c>
    </row>
    <row r="24" spans="1:6" ht="12.75">
      <c r="A24" s="195" t="s">
        <v>179</v>
      </c>
      <c r="B24" s="18" t="s">
        <v>47</v>
      </c>
      <c r="C24" s="241">
        <v>291.7</v>
      </c>
      <c r="D24" s="241">
        <v>292.3</v>
      </c>
      <c r="E24" s="241">
        <f>C24-D24</f>
        <v>-0.6000000000000227</v>
      </c>
      <c r="F24" s="241">
        <f t="shared" si="0"/>
        <v>100.20569077819678</v>
      </c>
    </row>
    <row r="25" spans="1:6" ht="12.75">
      <c r="A25" s="196" t="s">
        <v>48</v>
      </c>
      <c r="B25" s="9" t="s">
        <v>49</v>
      </c>
      <c r="C25" s="240">
        <f>C26+C31+C28</f>
        <v>89175.1</v>
      </c>
      <c r="D25" s="240">
        <f>D26+D31+D28</f>
        <v>86792.29999999999</v>
      </c>
      <c r="E25" s="240">
        <f>E26+E31+E28</f>
        <v>2382.8000000000047</v>
      </c>
      <c r="F25" s="240">
        <f t="shared" si="0"/>
        <v>97.32795365522436</v>
      </c>
    </row>
    <row r="26" spans="1:6" ht="12.75">
      <c r="A26" s="197" t="s">
        <v>50</v>
      </c>
      <c r="B26" s="12" t="s">
        <v>180</v>
      </c>
      <c r="C26" s="241">
        <f>C27</f>
        <v>10700</v>
      </c>
      <c r="D26" s="241">
        <f>D27</f>
        <v>13136.4</v>
      </c>
      <c r="E26" s="241">
        <f>E27</f>
        <v>-2436.3999999999996</v>
      </c>
      <c r="F26" s="241">
        <f t="shared" si="0"/>
        <v>122.77009345794391</v>
      </c>
    </row>
    <row r="27" spans="1:6" ht="38.25">
      <c r="A27" s="197" t="s">
        <v>294</v>
      </c>
      <c r="B27" s="12" t="s">
        <v>295</v>
      </c>
      <c r="C27" s="241">
        <v>10700</v>
      </c>
      <c r="D27" s="241">
        <v>13136.4</v>
      </c>
      <c r="E27" s="241">
        <f>C27-D27</f>
        <v>-2436.3999999999996</v>
      </c>
      <c r="F27" s="241">
        <f t="shared" si="0"/>
        <v>122.77009345794391</v>
      </c>
    </row>
    <row r="28" spans="1:6" ht="12.75">
      <c r="A28" s="197" t="s">
        <v>210</v>
      </c>
      <c r="B28" s="12" t="s">
        <v>213</v>
      </c>
      <c r="C28" s="241">
        <f>C29+C30</f>
        <v>22423.9</v>
      </c>
      <c r="D28" s="241">
        <f>D29+D30</f>
        <v>21623.699999999997</v>
      </c>
      <c r="E28" s="241">
        <f aca="true" t="shared" si="2" ref="E28:E35">C28-D28</f>
        <v>800.2000000000044</v>
      </c>
      <c r="F28" s="241">
        <f t="shared" si="0"/>
        <v>96.43148604836801</v>
      </c>
    </row>
    <row r="29" spans="1:6" ht="12.75">
      <c r="A29" s="197" t="s">
        <v>211</v>
      </c>
      <c r="B29" s="12" t="s">
        <v>214</v>
      </c>
      <c r="C29" s="241">
        <v>3425</v>
      </c>
      <c r="D29" s="241">
        <v>3423.1</v>
      </c>
      <c r="E29" s="241">
        <f t="shared" si="2"/>
        <v>1.900000000000091</v>
      </c>
      <c r="F29" s="241">
        <f t="shared" si="0"/>
        <v>99.94452554744525</v>
      </c>
    </row>
    <row r="30" spans="1:6" ht="12.75">
      <c r="A30" s="197" t="s">
        <v>212</v>
      </c>
      <c r="B30" s="12" t="s">
        <v>215</v>
      </c>
      <c r="C30" s="241">
        <v>18998.9</v>
      </c>
      <c r="D30" s="241">
        <v>18200.6</v>
      </c>
      <c r="E30" s="241">
        <f t="shared" si="2"/>
        <v>798.3000000000029</v>
      </c>
      <c r="F30" s="241">
        <f t="shared" si="0"/>
        <v>95.79817778924041</v>
      </c>
    </row>
    <row r="31" spans="1:6" ht="12.75">
      <c r="A31" s="197" t="s">
        <v>51</v>
      </c>
      <c r="B31" s="12" t="s">
        <v>52</v>
      </c>
      <c r="C31" s="241">
        <f>C32+C34</f>
        <v>56051.2</v>
      </c>
      <c r="D31" s="241">
        <f>D32+D34</f>
        <v>52032.2</v>
      </c>
      <c r="E31" s="241">
        <f t="shared" si="2"/>
        <v>4019</v>
      </c>
      <c r="F31" s="241">
        <f t="shared" si="0"/>
        <v>92.82976992464033</v>
      </c>
    </row>
    <row r="32" spans="1:6" ht="12.75">
      <c r="A32" s="198" t="s">
        <v>389</v>
      </c>
      <c r="B32" s="164" t="s">
        <v>390</v>
      </c>
      <c r="C32" s="241">
        <f>C33</f>
        <v>42551.2</v>
      </c>
      <c r="D32" s="241">
        <f>D33</f>
        <v>39153.2</v>
      </c>
      <c r="E32" s="241">
        <f t="shared" si="2"/>
        <v>3398</v>
      </c>
      <c r="F32" s="241">
        <f t="shared" si="0"/>
        <v>92.01432627046945</v>
      </c>
    </row>
    <row r="33" spans="1:6" ht="38.25">
      <c r="A33" s="197" t="s">
        <v>334</v>
      </c>
      <c r="B33" s="12" t="s">
        <v>335</v>
      </c>
      <c r="C33" s="241">
        <v>42551.2</v>
      </c>
      <c r="D33" s="241">
        <v>39153.2</v>
      </c>
      <c r="E33" s="241">
        <f t="shared" si="2"/>
        <v>3398</v>
      </c>
      <c r="F33" s="241">
        <f t="shared" si="0"/>
        <v>92.01432627046945</v>
      </c>
    </row>
    <row r="34" spans="1:6" ht="37.5" customHeight="1">
      <c r="A34" s="198" t="s">
        <v>336</v>
      </c>
      <c r="B34" s="164" t="s">
        <v>391</v>
      </c>
      <c r="C34" s="241">
        <f>C35</f>
        <v>13500</v>
      </c>
      <c r="D34" s="241">
        <f>D35</f>
        <v>12879</v>
      </c>
      <c r="E34" s="241">
        <f t="shared" si="2"/>
        <v>621</v>
      </c>
      <c r="F34" s="241">
        <f t="shared" si="0"/>
        <v>95.39999999999999</v>
      </c>
    </row>
    <row r="35" spans="1:6" ht="38.25">
      <c r="A35" s="197" t="s">
        <v>337</v>
      </c>
      <c r="B35" s="12" t="s">
        <v>392</v>
      </c>
      <c r="C35" s="241">
        <v>13500</v>
      </c>
      <c r="D35" s="241">
        <v>12879</v>
      </c>
      <c r="E35" s="241">
        <f t="shared" si="2"/>
        <v>621</v>
      </c>
      <c r="F35" s="241">
        <f t="shared" si="0"/>
        <v>95.39999999999999</v>
      </c>
    </row>
    <row r="36" spans="1:6" ht="40.5" customHeight="1">
      <c r="A36" s="196" t="s">
        <v>53</v>
      </c>
      <c r="B36" s="9" t="s">
        <v>54</v>
      </c>
      <c r="C36" s="240">
        <f>C37+C50+C47+C44</f>
        <v>16084.6</v>
      </c>
      <c r="D36" s="240">
        <f>D37+D50+D47+D44</f>
        <v>13991.300000000001</v>
      </c>
      <c r="E36" s="240">
        <f>E37+E50+E47+E44</f>
        <v>2093.3000000000006</v>
      </c>
      <c r="F36" s="240">
        <f t="shared" si="0"/>
        <v>86.98568817378114</v>
      </c>
    </row>
    <row r="37" spans="1:6" ht="83.25" customHeight="1">
      <c r="A37" s="197" t="s">
        <v>55</v>
      </c>
      <c r="B37" s="12" t="s">
        <v>181</v>
      </c>
      <c r="C37" s="241">
        <f>C38+C40+C42</f>
        <v>13636.7</v>
      </c>
      <c r="D37" s="241">
        <f>D38+D40+D42</f>
        <v>11945.1</v>
      </c>
      <c r="E37" s="241">
        <f>E38+E40+E42</f>
        <v>1691.6000000000004</v>
      </c>
      <c r="F37" s="241">
        <f t="shared" si="0"/>
        <v>87.59523931743017</v>
      </c>
    </row>
    <row r="38" spans="1:6" ht="72" customHeight="1">
      <c r="A38" s="197" t="s">
        <v>56</v>
      </c>
      <c r="B38" s="12" t="s">
        <v>57</v>
      </c>
      <c r="C38" s="241">
        <f>C39</f>
        <v>9999.1</v>
      </c>
      <c r="D38" s="241">
        <f>D39</f>
        <v>7406.7</v>
      </c>
      <c r="E38" s="241">
        <f>C38-D38</f>
        <v>2592.4000000000005</v>
      </c>
      <c r="F38" s="241">
        <f t="shared" si="0"/>
        <v>74.0736666299967</v>
      </c>
    </row>
    <row r="39" spans="1:6" ht="81.75" customHeight="1">
      <c r="A39" s="197" t="s">
        <v>296</v>
      </c>
      <c r="B39" s="12" t="s">
        <v>297</v>
      </c>
      <c r="C39" s="241">
        <v>9999.1</v>
      </c>
      <c r="D39" s="262">
        <v>7406.7</v>
      </c>
      <c r="E39" s="241">
        <f aca="true" t="shared" si="3" ref="E39:E52">C39-D39</f>
        <v>2592.4000000000005</v>
      </c>
      <c r="F39" s="241">
        <f t="shared" si="0"/>
        <v>74.0736666299967</v>
      </c>
    </row>
    <row r="40" spans="1:6" ht="76.5" customHeight="1">
      <c r="A40" s="197" t="s">
        <v>58</v>
      </c>
      <c r="B40" s="12" t="s">
        <v>182</v>
      </c>
      <c r="C40" s="241">
        <f>C41</f>
        <v>2270</v>
      </c>
      <c r="D40" s="241">
        <f>D41</f>
        <v>2851.5</v>
      </c>
      <c r="E40" s="241">
        <f t="shared" si="3"/>
        <v>-581.5</v>
      </c>
      <c r="F40" s="241">
        <f t="shared" si="0"/>
        <v>125.61674008810573</v>
      </c>
    </row>
    <row r="41" spans="1:6" ht="68.25" customHeight="1">
      <c r="A41" s="197" t="s">
        <v>298</v>
      </c>
      <c r="B41" s="12" t="s">
        <v>299</v>
      </c>
      <c r="C41" s="241">
        <v>2270</v>
      </c>
      <c r="D41" s="241">
        <v>2851.5</v>
      </c>
      <c r="E41" s="241">
        <f t="shared" si="3"/>
        <v>-581.5</v>
      </c>
      <c r="F41" s="241">
        <f t="shared" si="0"/>
        <v>125.61674008810573</v>
      </c>
    </row>
    <row r="42" spans="1:6" ht="38.25">
      <c r="A42" s="197" t="s">
        <v>219</v>
      </c>
      <c r="B42" s="12" t="s">
        <v>218</v>
      </c>
      <c r="C42" s="241">
        <f>C43</f>
        <v>1367.6</v>
      </c>
      <c r="D42" s="241">
        <f>D43</f>
        <v>1686.9</v>
      </c>
      <c r="E42" s="241">
        <f t="shared" si="3"/>
        <v>-319.3000000000002</v>
      </c>
      <c r="F42" s="241">
        <f t="shared" si="0"/>
        <v>123.34747002047384</v>
      </c>
    </row>
    <row r="43" spans="1:6" ht="38.25">
      <c r="A43" s="197" t="s">
        <v>300</v>
      </c>
      <c r="B43" s="12" t="s">
        <v>301</v>
      </c>
      <c r="C43" s="241">
        <v>1367.6</v>
      </c>
      <c r="D43" s="241">
        <v>1686.9</v>
      </c>
      <c r="E43" s="241">
        <f t="shared" si="3"/>
        <v>-319.3000000000002</v>
      </c>
      <c r="F43" s="241">
        <f t="shared" si="0"/>
        <v>123.34747002047384</v>
      </c>
    </row>
    <row r="44" spans="1:6" ht="42" customHeight="1">
      <c r="A44" s="197" t="s">
        <v>719</v>
      </c>
      <c r="B44" s="12" t="s">
        <v>722</v>
      </c>
      <c r="C44" s="241">
        <f>C45</f>
        <v>0</v>
      </c>
      <c r="D44" s="241">
        <f>D45</f>
        <v>3.7</v>
      </c>
      <c r="E44" s="241">
        <f t="shared" si="3"/>
        <v>-3.7</v>
      </c>
      <c r="F44" s="241">
        <v>0</v>
      </c>
    </row>
    <row r="45" spans="1:6" ht="42.75" customHeight="1">
      <c r="A45" s="197" t="s">
        <v>720</v>
      </c>
      <c r="B45" s="12" t="s">
        <v>723</v>
      </c>
      <c r="C45" s="241">
        <f>C46</f>
        <v>0</v>
      </c>
      <c r="D45" s="241">
        <f>D46</f>
        <v>3.7</v>
      </c>
      <c r="E45" s="241">
        <f t="shared" si="3"/>
        <v>-3.7</v>
      </c>
      <c r="F45" s="241">
        <v>0</v>
      </c>
    </row>
    <row r="46" spans="1:6" ht="107.25" customHeight="1">
      <c r="A46" s="197" t="s">
        <v>721</v>
      </c>
      <c r="B46" s="12" t="s">
        <v>724</v>
      </c>
      <c r="C46" s="241">
        <v>0</v>
      </c>
      <c r="D46" s="241">
        <v>3.7</v>
      </c>
      <c r="E46" s="241">
        <f t="shared" si="3"/>
        <v>-3.7</v>
      </c>
      <c r="F46" s="241">
        <v>0</v>
      </c>
    </row>
    <row r="47" spans="1:6" ht="25.5">
      <c r="A47" s="197" t="s">
        <v>59</v>
      </c>
      <c r="B47" s="12" t="s">
        <v>60</v>
      </c>
      <c r="C47" s="241">
        <f>C48</f>
        <v>5.9</v>
      </c>
      <c r="D47" s="241">
        <f>D48</f>
        <v>5.9</v>
      </c>
      <c r="E47" s="241">
        <f t="shared" si="3"/>
        <v>0</v>
      </c>
      <c r="F47" s="241">
        <f t="shared" si="0"/>
        <v>100</v>
      </c>
    </row>
    <row r="48" spans="1:6" ht="38.25">
      <c r="A48" s="197" t="s">
        <v>61</v>
      </c>
      <c r="B48" s="12" t="s">
        <v>62</v>
      </c>
      <c r="C48" s="241">
        <f>C49</f>
        <v>5.9</v>
      </c>
      <c r="D48" s="241">
        <f>D49</f>
        <v>5.9</v>
      </c>
      <c r="E48" s="241">
        <f t="shared" si="3"/>
        <v>0</v>
      </c>
      <c r="F48" s="241">
        <f t="shared" si="0"/>
        <v>100</v>
      </c>
    </row>
    <row r="49" spans="1:6" ht="51">
      <c r="A49" s="197" t="s">
        <v>302</v>
      </c>
      <c r="B49" s="12" t="s">
        <v>303</v>
      </c>
      <c r="C49" s="241">
        <v>5.9</v>
      </c>
      <c r="D49" s="241">
        <v>5.9</v>
      </c>
      <c r="E49" s="241">
        <f t="shared" si="3"/>
        <v>0</v>
      </c>
      <c r="F49" s="241">
        <f t="shared" si="0"/>
        <v>100</v>
      </c>
    </row>
    <row r="50" spans="1:6" ht="76.5">
      <c r="A50" s="197" t="s">
        <v>63</v>
      </c>
      <c r="B50" s="12" t="s">
        <v>184</v>
      </c>
      <c r="C50" s="241">
        <f>C51</f>
        <v>2442</v>
      </c>
      <c r="D50" s="241">
        <f>D51</f>
        <v>2036.6</v>
      </c>
      <c r="E50" s="241">
        <f t="shared" si="3"/>
        <v>405.4000000000001</v>
      </c>
      <c r="F50" s="241">
        <f t="shared" si="0"/>
        <v>83.39885339885339</v>
      </c>
    </row>
    <row r="51" spans="1:6" ht="76.5">
      <c r="A51" s="197" t="s">
        <v>64</v>
      </c>
      <c r="B51" s="12" t="s">
        <v>183</v>
      </c>
      <c r="C51" s="241">
        <f>C52</f>
        <v>2442</v>
      </c>
      <c r="D51" s="241">
        <f>D52</f>
        <v>2036.6</v>
      </c>
      <c r="E51" s="241">
        <f t="shared" si="3"/>
        <v>405.4000000000001</v>
      </c>
      <c r="F51" s="241">
        <f t="shared" si="0"/>
        <v>83.39885339885339</v>
      </c>
    </row>
    <row r="52" spans="1:6" ht="76.5">
      <c r="A52" s="197" t="s">
        <v>304</v>
      </c>
      <c r="B52" s="12" t="s">
        <v>305</v>
      </c>
      <c r="C52" s="241">
        <v>2442</v>
      </c>
      <c r="D52" s="241">
        <v>2036.6</v>
      </c>
      <c r="E52" s="241">
        <f t="shared" si="3"/>
        <v>405.4000000000001</v>
      </c>
      <c r="F52" s="241">
        <f t="shared" si="0"/>
        <v>83.39885339885339</v>
      </c>
    </row>
    <row r="53" spans="1:6" ht="25.5">
      <c r="A53" s="199" t="s">
        <v>28</v>
      </c>
      <c r="B53" s="9" t="s">
        <v>185</v>
      </c>
      <c r="C53" s="240">
        <f>C54+C57</f>
        <v>4883.3</v>
      </c>
      <c r="D53" s="240">
        <f>D54+D57</f>
        <v>3328.6</v>
      </c>
      <c r="E53" s="240">
        <f>E54+E57</f>
        <v>1554.7000000000003</v>
      </c>
      <c r="F53" s="240">
        <f t="shared" si="0"/>
        <v>68.16292261380623</v>
      </c>
    </row>
    <row r="54" spans="1:6" ht="12.75">
      <c r="A54" s="199" t="s">
        <v>29</v>
      </c>
      <c r="B54" s="9" t="s">
        <v>186</v>
      </c>
      <c r="C54" s="240">
        <f aca="true" t="shared" si="4" ref="C54:E55">C55</f>
        <v>4883.3</v>
      </c>
      <c r="D54" s="240">
        <f t="shared" si="4"/>
        <v>3244.6</v>
      </c>
      <c r="E54" s="240">
        <f>E55</f>
        <v>1638.7000000000003</v>
      </c>
      <c r="F54" s="241">
        <f t="shared" si="0"/>
        <v>66.44277435340855</v>
      </c>
    </row>
    <row r="55" spans="1:6" ht="12.75">
      <c r="A55" s="197" t="s">
        <v>187</v>
      </c>
      <c r="B55" s="11" t="s">
        <v>188</v>
      </c>
      <c r="C55" s="241">
        <f t="shared" si="4"/>
        <v>4883.3</v>
      </c>
      <c r="D55" s="241">
        <f t="shared" si="4"/>
        <v>3244.6</v>
      </c>
      <c r="E55" s="241">
        <f t="shared" si="4"/>
        <v>1638.7000000000003</v>
      </c>
      <c r="F55" s="241">
        <f t="shared" si="0"/>
        <v>66.44277435340855</v>
      </c>
    </row>
    <row r="56" spans="1:6" ht="25.5">
      <c r="A56" s="197" t="s">
        <v>306</v>
      </c>
      <c r="B56" s="12" t="s">
        <v>307</v>
      </c>
      <c r="C56" s="241">
        <v>4883.3</v>
      </c>
      <c r="D56" s="241">
        <v>3244.6</v>
      </c>
      <c r="E56" s="241">
        <f>C56-D56</f>
        <v>1638.7000000000003</v>
      </c>
      <c r="F56" s="241">
        <f t="shared" si="0"/>
        <v>66.44277435340855</v>
      </c>
    </row>
    <row r="57" spans="1:6" ht="12.75">
      <c r="A57" s="199" t="s">
        <v>290</v>
      </c>
      <c r="B57" s="119" t="s">
        <v>291</v>
      </c>
      <c r="C57" s="240">
        <f>C58+C59</f>
        <v>0</v>
      </c>
      <c r="D57" s="240">
        <f>D58+D59</f>
        <v>84</v>
      </c>
      <c r="E57" s="240">
        <f>E58+E59</f>
        <v>-84</v>
      </c>
      <c r="F57" s="241">
        <v>0</v>
      </c>
    </row>
    <row r="58" spans="1:6" ht="38.25" hidden="1">
      <c r="A58" s="197" t="s">
        <v>308</v>
      </c>
      <c r="B58" s="12" t="s">
        <v>309</v>
      </c>
      <c r="C58" s="241">
        <v>0</v>
      </c>
      <c r="D58" s="241">
        <v>0</v>
      </c>
      <c r="E58" s="241">
        <f>D58-C58</f>
        <v>0</v>
      </c>
      <c r="F58" s="241" t="e">
        <f t="shared" si="0"/>
        <v>#DIV/0!</v>
      </c>
    </row>
    <row r="59" spans="1:6" ht="25.5">
      <c r="A59" s="197" t="s">
        <v>310</v>
      </c>
      <c r="B59" s="12" t="s">
        <v>311</v>
      </c>
      <c r="C59" s="241">
        <v>0</v>
      </c>
      <c r="D59" s="241">
        <v>84</v>
      </c>
      <c r="E59" s="241">
        <f>C59-D59</f>
        <v>-84</v>
      </c>
      <c r="F59" s="241">
        <v>0</v>
      </c>
    </row>
    <row r="60" spans="1:6" ht="25.5">
      <c r="A60" s="199" t="s">
        <v>65</v>
      </c>
      <c r="B60" s="9" t="s">
        <v>66</v>
      </c>
      <c r="C60" s="240">
        <f>C61+C64</f>
        <v>23058.5</v>
      </c>
      <c r="D60" s="240">
        <f>D61+D64</f>
        <v>4813.099999999999</v>
      </c>
      <c r="E60" s="240">
        <f>E61+E64</f>
        <v>18245.4</v>
      </c>
      <c r="F60" s="241">
        <f t="shared" si="0"/>
        <v>20.873430622113318</v>
      </c>
    </row>
    <row r="61" spans="1:6" ht="76.5">
      <c r="A61" s="197" t="s">
        <v>67</v>
      </c>
      <c r="B61" s="11" t="s">
        <v>189</v>
      </c>
      <c r="C61" s="241">
        <f>C62</f>
        <v>15783.5</v>
      </c>
      <c r="D61" s="241">
        <f>D62</f>
        <v>1742.3</v>
      </c>
      <c r="E61" s="241">
        <f>C61-D61</f>
        <v>14041.2</v>
      </c>
      <c r="F61" s="241">
        <f t="shared" si="0"/>
        <v>11.0387429910983</v>
      </c>
    </row>
    <row r="62" spans="1:6" ht="84" customHeight="1">
      <c r="A62" s="197" t="s">
        <v>312</v>
      </c>
      <c r="B62" s="12" t="s">
        <v>313</v>
      </c>
      <c r="C62" s="241">
        <f>C63</f>
        <v>15783.5</v>
      </c>
      <c r="D62" s="241">
        <f>D63</f>
        <v>1742.3</v>
      </c>
      <c r="E62" s="241">
        <f aca="true" t="shared" si="5" ref="E62:E68">C62-D62</f>
        <v>14041.2</v>
      </c>
      <c r="F62" s="241">
        <f t="shared" si="0"/>
        <v>11.0387429910983</v>
      </c>
    </row>
    <row r="63" spans="1:6" ht="84.75" customHeight="1">
      <c r="A63" s="197" t="s">
        <v>315</v>
      </c>
      <c r="B63" s="12" t="s">
        <v>314</v>
      </c>
      <c r="C63" s="241">
        <v>15783.5</v>
      </c>
      <c r="D63" s="241">
        <v>1742.3</v>
      </c>
      <c r="E63" s="241">
        <f t="shared" si="5"/>
        <v>14041.2</v>
      </c>
      <c r="F63" s="241">
        <f t="shared" si="0"/>
        <v>11.0387429910983</v>
      </c>
    </row>
    <row r="64" spans="1:6" ht="51">
      <c r="A64" s="197" t="s">
        <v>68</v>
      </c>
      <c r="B64" s="12" t="s">
        <v>190</v>
      </c>
      <c r="C64" s="241">
        <f>C65+C67</f>
        <v>7275</v>
      </c>
      <c r="D64" s="241">
        <f>D65+D67</f>
        <v>3070.7999999999997</v>
      </c>
      <c r="E64" s="241">
        <f t="shared" si="5"/>
        <v>4204.200000000001</v>
      </c>
      <c r="F64" s="241">
        <f t="shared" si="0"/>
        <v>42.21030927835051</v>
      </c>
    </row>
    <row r="65" spans="1:6" ht="35.25" customHeight="1">
      <c r="A65" s="197" t="s">
        <v>69</v>
      </c>
      <c r="B65" s="12" t="s">
        <v>70</v>
      </c>
      <c r="C65" s="241">
        <f>C66</f>
        <v>4355</v>
      </c>
      <c r="D65" s="241">
        <f>D66</f>
        <v>2149.2</v>
      </c>
      <c r="E65" s="241">
        <f t="shared" si="5"/>
        <v>2205.8</v>
      </c>
      <c r="F65" s="241">
        <f t="shared" si="0"/>
        <v>49.35017221584385</v>
      </c>
    </row>
    <row r="66" spans="1:6" ht="48" customHeight="1">
      <c r="A66" s="197" t="s">
        <v>316</v>
      </c>
      <c r="B66" s="12" t="s">
        <v>317</v>
      </c>
      <c r="C66" s="241">
        <v>4355</v>
      </c>
      <c r="D66" s="241">
        <v>2149.2</v>
      </c>
      <c r="E66" s="241">
        <f t="shared" si="5"/>
        <v>2205.8</v>
      </c>
      <c r="F66" s="241">
        <f t="shared" si="0"/>
        <v>49.35017221584385</v>
      </c>
    </row>
    <row r="67" spans="1:6" ht="51">
      <c r="A67" s="197" t="s">
        <v>71</v>
      </c>
      <c r="B67" s="12" t="s">
        <v>191</v>
      </c>
      <c r="C67" s="241">
        <f>C68</f>
        <v>2920</v>
      </c>
      <c r="D67" s="241">
        <f>D68</f>
        <v>921.6</v>
      </c>
      <c r="E67" s="241">
        <f t="shared" si="5"/>
        <v>1998.4</v>
      </c>
      <c r="F67" s="241">
        <f t="shared" si="0"/>
        <v>31.561643835616437</v>
      </c>
    </row>
    <row r="68" spans="1:6" ht="51">
      <c r="A68" s="197" t="s">
        <v>318</v>
      </c>
      <c r="B68" s="12" t="s">
        <v>319</v>
      </c>
      <c r="C68" s="241">
        <v>2920</v>
      </c>
      <c r="D68" s="241">
        <v>921.6</v>
      </c>
      <c r="E68" s="241">
        <f t="shared" si="5"/>
        <v>1998.4</v>
      </c>
      <c r="F68" s="241">
        <f t="shared" si="0"/>
        <v>31.561643835616437</v>
      </c>
    </row>
    <row r="69" spans="1:6" ht="15" customHeight="1">
      <c r="A69" s="199" t="s">
        <v>778</v>
      </c>
      <c r="B69" s="260" t="s">
        <v>773</v>
      </c>
      <c r="C69" s="240">
        <f>C70+C72</f>
        <v>0</v>
      </c>
      <c r="D69" s="240">
        <f>D70+D72</f>
        <v>35.7</v>
      </c>
      <c r="E69" s="240">
        <f>E70+E72</f>
        <v>-35.7</v>
      </c>
      <c r="F69" s="240">
        <v>0</v>
      </c>
    </row>
    <row r="70" spans="1:6" ht="60.75" customHeight="1">
      <c r="A70" s="197" t="s">
        <v>782</v>
      </c>
      <c r="B70" s="164" t="s">
        <v>774</v>
      </c>
      <c r="C70" s="241">
        <f>C71</f>
        <v>0</v>
      </c>
      <c r="D70" s="241">
        <f>D71</f>
        <v>35.2</v>
      </c>
      <c r="E70" s="241">
        <f>C70-D70</f>
        <v>-35.2</v>
      </c>
      <c r="F70" s="241">
        <v>0</v>
      </c>
    </row>
    <row r="71" spans="1:6" ht="77.25" customHeight="1">
      <c r="A71" s="197" t="s">
        <v>779</v>
      </c>
      <c r="B71" s="164" t="s">
        <v>775</v>
      </c>
      <c r="C71" s="241">
        <v>0</v>
      </c>
      <c r="D71" s="241">
        <v>35.2</v>
      </c>
      <c r="E71" s="241">
        <f>C71-D71</f>
        <v>-35.2</v>
      </c>
      <c r="F71" s="241">
        <v>0</v>
      </c>
    </row>
    <row r="72" spans="1:6" ht="25.5">
      <c r="A72" s="197" t="s">
        <v>780</v>
      </c>
      <c r="B72" s="164" t="s">
        <v>776</v>
      </c>
      <c r="C72" s="241">
        <f>C73</f>
        <v>0</v>
      </c>
      <c r="D72" s="241">
        <f>D73</f>
        <v>0.5</v>
      </c>
      <c r="E72" s="241">
        <f>C72-D72</f>
        <v>-0.5</v>
      </c>
      <c r="F72" s="241">
        <v>0</v>
      </c>
    </row>
    <row r="73" spans="1:6" ht="38.25">
      <c r="A73" s="197" t="s">
        <v>781</v>
      </c>
      <c r="B73" s="164" t="s">
        <v>777</v>
      </c>
      <c r="C73" s="241">
        <v>0</v>
      </c>
      <c r="D73" s="241">
        <v>0.5</v>
      </c>
      <c r="E73" s="241">
        <f>C73-D73</f>
        <v>-0.5</v>
      </c>
      <c r="F73" s="241">
        <v>0</v>
      </c>
    </row>
    <row r="74" spans="1:6" ht="12.75">
      <c r="A74" s="199" t="s">
        <v>72</v>
      </c>
      <c r="B74" s="9" t="s">
        <v>73</v>
      </c>
      <c r="C74" s="240">
        <f>C75+C77</f>
        <v>0</v>
      </c>
      <c r="D74" s="240">
        <f>D75+D77</f>
        <v>-186</v>
      </c>
      <c r="E74" s="240">
        <f>E75+E77</f>
        <v>186</v>
      </c>
      <c r="F74" s="241">
        <v>0</v>
      </c>
    </row>
    <row r="75" spans="1:6" ht="12.75">
      <c r="A75" s="197" t="s">
        <v>74</v>
      </c>
      <c r="B75" s="12" t="s">
        <v>75</v>
      </c>
      <c r="C75" s="241">
        <f>C76</f>
        <v>0</v>
      </c>
      <c r="D75" s="241">
        <f>D76</f>
        <v>-186</v>
      </c>
      <c r="E75" s="241">
        <f>C75-D75</f>
        <v>186</v>
      </c>
      <c r="F75" s="241">
        <v>0</v>
      </c>
    </row>
    <row r="76" spans="1:6" ht="30" customHeight="1">
      <c r="A76" s="197" t="s">
        <v>320</v>
      </c>
      <c r="B76" s="152" t="s">
        <v>321</v>
      </c>
      <c r="C76" s="241">
        <v>0</v>
      </c>
      <c r="D76" s="241">
        <v>-186</v>
      </c>
      <c r="E76" s="241">
        <f>C76-D76</f>
        <v>186</v>
      </c>
      <c r="F76" s="241">
        <v>0</v>
      </c>
    </row>
    <row r="77" spans="1:6" ht="20.25" customHeight="1" hidden="1">
      <c r="A77" s="270" t="s">
        <v>726</v>
      </c>
      <c r="B77" s="258" t="s">
        <v>73</v>
      </c>
      <c r="C77" s="241">
        <f>C78</f>
        <v>0</v>
      </c>
      <c r="D77" s="241">
        <f>D78</f>
        <v>0</v>
      </c>
      <c r="E77" s="241">
        <f>C77-D77</f>
        <v>0</v>
      </c>
      <c r="F77" s="241" t="e">
        <f aca="true" t="shared" si="6" ref="F77:F102">D77/C77*100</f>
        <v>#DIV/0!</v>
      </c>
    </row>
    <row r="78" spans="1:6" ht="24.75" customHeight="1" hidden="1">
      <c r="A78" s="270" t="s">
        <v>727</v>
      </c>
      <c r="B78" s="258" t="s">
        <v>725</v>
      </c>
      <c r="C78" s="241">
        <v>0</v>
      </c>
      <c r="D78" s="241">
        <v>0</v>
      </c>
      <c r="E78" s="241">
        <f>C78-D78</f>
        <v>0</v>
      </c>
      <c r="F78" s="241" t="e">
        <f t="shared" si="6"/>
        <v>#DIV/0!</v>
      </c>
    </row>
    <row r="79" spans="1:6" ht="12.75">
      <c r="A79" s="199" t="s">
        <v>76</v>
      </c>
      <c r="B79" s="9" t="s">
        <v>77</v>
      </c>
      <c r="C79" s="240">
        <f>C80+C101+C94+C97</f>
        <v>146505.00000000003</v>
      </c>
      <c r="D79" s="240">
        <f>D80+D101+D94+D97</f>
        <v>143754.1</v>
      </c>
      <c r="E79" s="240">
        <f>E80+E101+E94+E97</f>
        <v>2750.8999999999983</v>
      </c>
      <c r="F79" s="241">
        <f t="shared" si="6"/>
        <v>98.1223166444831</v>
      </c>
    </row>
    <row r="80" spans="1:6" ht="25.5">
      <c r="A80" s="199" t="s">
        <v>78</v>
      </c>
      <c r="B80" s="9" t="s">
        <v>79</v>
      </c>
      <c r="C80" s="240">
        <f>C81+C84+C88+C91</f>
        <v>146761.2</v>
      </c>
      <c r="D80" s="240">
        <f>D81+D84+D88+D91</f>
        <v>144125.4</v>
      </c>
      <c r="E80" s="240">
        <f>E81+E84+E88+E91</f>
        <v>2635.7999999999984</v>
      </c>
      <c r="F80" s="241">
        <f t="shared" si="6"/>
        <v>98.20402122631866</v>
      </c>
    </row>
    <row r="81" spans="1:6" ht="25.5">
      <c r="A81" s="197" t="s">
        <v>80</v>
      </c>
      <c r="B81" s="11" t="s">
        <v>81</v>
      </c>
      <c r="C81" s="241">
        <f>C82</f>
        <v>13995.3</v>
      </c>
      <c r="D81" s="241">
        <f>D82</f>
        <v>13995.3</v>
      </c>
      <c r="E81" s="241">
        <f>C81-D81</f>
        <v>0</v>
      </c>
      <c r="F81" s="241">
        <f t="shared" si="6"/>
        <v>100</v>
      </c>
    </row>
    <row r="82" spans="1:6" ht="12.75">
      <c r="A82" s="197" t="s">
        <v>82</v>
      </c>
      <c r="B82" s="11" t="s">
        <v>83</v>
      </c>
      <c r="C82" s="241">
        <f>C83</f>
        <v>13995.3</v>
      </c>
      <c r="D82" s="241">
        <f>D83</f>
        <v>13995.3</v>
      </c>
      <c r="E82" s="241">
        <f aca="true" t="shared" si="7" ref="E82:E93">C82-D82</f>
        <v>0</v>
      </c>
      <c r="F82" s="241">
        <f t="shared" si="6"/>
        <v>100</v>
      </c>
    </row>
    <row r="83" spans="1:6" ht="32.25" customHeight="1">
      <c r="A83" s="197" t="s">
        <v>322</v>
      </c>
      <c r="B83" s="12" t="s">
        <v>323</v>
      </c>
      <c r="C83" s="241">
        <v>13995.3</v>
      </c>
      <c r="D83" s="241">
        <v>13995.3</v>
      </c>
      <c r="E83" s="241">
        <f t="shared" si="7"/>
        <v>0</v>
      </c>
      <c r="F83" s="241">
        <f t="shared" si="6"/>
        <v>100</v>
      </c>
    </row>
    <row r="84" spans="1:6" ht="39.75" customHeight="1">
      <c r="A84" s="197" t="s">
        <v>84</v>
      </c>
      <c r="B84" s="12" t="s">
        <v>246</v>
      </c>
      <c r="C84" s="241">
        <f aca="true" t="shared" si="8" ref="C84:D86">C85</f>
        <v>66996.3</v>
      </c>
      <c r="D84" s="241">
        <f t="shared" si="8"/>
        <v>66996.3</v>
      </c>
      <c r="E84" s="241">
        <f t="shared" si="7"/>
        <v>0</v>
      </c>
      <c r="F84" s="241">
        <f t="shared" si="6"/>
        <v>100</v>
      </c>
    </row>
    <row r="85" spans="1:6" ht="112.5" customHeight="1">
      <c r="A85" s="197" t="s">
        <v>85</v>
      </c>
      <c r="B85" s="12" t="s">
        <v>247</v>
      </c>
      <c r="C85" s="241">
        <f t="shared" si="8"/>
        <v>66996.3</v>
      </c>
      <c r="D85" s="241">
        <f t="shared" si="8"/>
        <v>66996.3</v>
      </c>
      <c r="E85" s="241">
        <f t="shared" si="7"/>
        <v>0</v>
      </c>
      <c r="F85" s="241">
        <f t="shared" si="6"/>
        <v>100</v>
      </c>
    </row>
    <row r="86" spans="1:6" ht="102">
      <c r="A86" s="197" t="s">
        <v>324</v>
      </c>
      <c r="B86" s="12" t="s">
        <v>325</v>
      </c>
      <c r="C86" s="241">
        <f t="shared" si="8"/>
        <v>66996.3</v>
      </c>
      <c r="D86" s="241">
        <f t="shared" si="8"/>
        <v>66996.3</v>
      </c>
      <c r="E86" s="241">
        <f t="shared" si="7"/>
        <v>0</v>
      </c>
      <c r="F86" s="241">
        <f t="shared" si="6"/>
        <v>100</v>
      </c>
    </row>
    <row r="87" spans="1:6" ht="63.75">
      <c r="A87" s="197" t="s">
        <v>326</v>
      </c>
      <c r="B87" s="12" t="s">
        <v>327</v>
      </c>
      <c r="C87" s="241">
        <v>66996.3</v>
      </c>
      <c r="D87" s="241">
        <v>66996.3</v>
      </c>
      <c r="E87" s="241">
        <f t="shared" si="7"/>
        <v>0</v>
      </c>
      <c r="F87" s="241">
        <f t="shared" si="6"/>
        <v>100</v>
      </c>
    </row>
    <row r="88" spans="1:6" ht="27.75" customHeight="1">
      <c r="A88" s="197" t="s">
        <v>86</v>
      </c>
      <c r="B88" s="12" t="s">
        <v>87</v>
      </c>
      <c r="C88" s="241">
        <f>C89</f>
        <v>258.9</v>
      </c>
      <c r="D88" s="241">
        <f>D89</f>
        <v>144.7</v>
      </c>
      <c r="E88" s="241">
        <f t="shared" si="7"/>
        <v>114.19999999999999</v>
      </c>
      <c r="F88" s="241">
        <f t="shared" si="6"/>
        <v>55.89030513711858</v>
      </c>
    </row>
    <row r="89" spans="1:6" ht="38.25">
      <c r="A89" s="197" t="s">
        <v>88</v>
      </c>
      <c r="B89" s="12" t="s">
        <v>89</v>
      </c>
      <c r="C89" s="241">
        <f>C90</f>
        <v>258.9</v>
      </c>
      <c r="D89" s="241">
        <f>D90</f>
        <v>144.7</v>
      </c>
      <c r="E89" s="241">
        <f t="shared" si="7"/>
        <v>114.19999999999999</v>
      </c>
      <c r="F89" s="241">
        <f t="shared" si="6"/>
        <v>55.89030513711858</v>
      </c>
    </row>
    <row r="90" spans="1:6" ht="38.25">
      <c r="A90" s="197" t="s">
        <v>328</v>
      </c>
      <c r="B90" s="12" t="s">
        <v>329</v>
      </c>
      <c r="C90" s="241">
        <v>258.9</v>
      </c>
      <c r="D90" s="241">
        <v>144.7</v>
      </c>
      <c r="E90" s="241">
        <f t="shared" si="7"/>
        <v>114.19999999999999</v>
      </c>
      <c r="F90" s="241">
        <f t="shared" si="6"/>
        <v>55.89030513711858</v>
      </c>
    </row>
    <row r="91" spans="1:6" ht="20.25" customHeight="1">
      <c r="A91" s="197" t="s">
        <v>90</v>
      </c>
      <c r="B91" s="12" t="s">
        <v>91</v>
      </c>
      <c r="C91" s="241">
        <f>C92</f>
        <v>65510.7</v>
      </c>
      <c r="D91" s="241">
        <f>D92</f>
        <v>62989.1</v>
      </c>
      <c r="E91" s="241">
        <f t="shared" si="7"/>
        <v>2521.5999999999985</v>
      </c>
      <c r="F91" s="241">
        <f t="shared" si="6"/>
        <v>96.15085779880233</v>
      </c>
    </row>
    <row r="92" spans="1:6" ht="25.5">
      <c r="A92" s="197" t="s">
        <v>92</v>
      </c>
      <c r="B92" s="12" t="s">
        <v>93</v>
      </c>
      <c r="C92" s="241">
        <f>C93</f>
        <v>65510.7</v>
      </c>
      <c r="D92" s="241">
        <f>D93</f>
        <v>62989.1</v>
      </c>
      <c r="E92" s="241">
        <f t="shared" si="7"/>
        <v>2521.5999999999985</v>
      </c>
      <c r="F92" s="241">
        <f t="shared" si="6"/>
        <v>96.15085779880233</v>
      </c>
    </row>
    <row r="93" spans="1:6" ht="27.75" customHeight="1">
      <c r="A93" s="197" t="s">
        <v>330</v>
      </c>
      <c r="B93" s="12" t="s">
        <v>331</v>
      </c>
      <c r="C93" s="241">
        <v>65510.7</v>
      </c>
      <c r="D93" s="241">
        <v>62989.1</v>
      </c>
      <c r="E93" s="241">
        <f t="shared" si="7"/>
        <v>2521.5999999999985</v>
      </c>
      <c r="F93" s="241">
        <f t="shared" si="6"/>
        <v>96.15085779880233</v>
      </c>
    </row>
    <row r="94" spans="1:6" ht="27.75" customHeight="1">
      <c r="A94" s="199" t="s">
        <v>730</v>
      </c>
      <c r="B94" s="260" t="s">
        <v>728</v>
      </c>
      <c r="C94" s="240">
        <f>C95</f>
        <v>293.1</v>
      </c>
      <c r="D94" s="240">
        <f>D95</f>
        <v>230.6</v>
      </c>
      <c r="E94" s="240">
        <f>E95</f>
        <v>62.50000000000003</v>
      </c>
      <c r="F94" s="241">
        <f t="shared" si="6"/>
        <v>78.676219720232</v>
      </c>
    </row>
    <row r="95" spans="1:6" ht="27.75" customHeight="1">
      <c r="A95" s="197" t="s">
        <v>731</v>
      </c>
      <c r="B95" s="164" t="s">
        <v>729</v>
      </c>
      <c r="C95" s="241">
        <f>C96</f>
        <v>293.1</v>
      </c>
      <c r="D95" s="241">
        <f>D96</f>
        <v>230.6</v>
      </c>
      <c r="E95" s="241">
        <f>C95-D95</f>
        <v>62.50000000000003</v>
      </c>
      <c r="F95" s="241">
        <f t="shared" si="6"/>
        <v>78.676219720232</v>
      </c>
    </row>
    <row r="96" spans="1:6" ht="27.75" customHeight="1">
      <c r="A96" s="197" t="s">
        <v>732</v>
      </c>
      <c r="B96" s="164" t="s">
        <v>729</v>
      </c>
      <c r="C96" s="241">
        <v>293.1</v>
      </c>
      <c r="D96" s="241">
        <v>230.6</v>
      </c>
      <c r="E96" s="241">
        <f>C96-D96</f>
        <v>62.50000000000003</v>
      </c>
      <c r="F96" s="241">
        <f t="shared" si="6"/>
        <v>78.676219720232</v>
      </c>
    </row>
    <row r="97" spans="1:6" ht="72" customHeight="1">
      <c r="A97" s="261" t="s">
        <v>733</v>
      </c>
      <c r="B97" s="260" t="s">
        <v>737</v>
      </c>
      <c r="C97" s="240">
        <f aca="true" t="shared" si="9" ref="C97:E99">C98</f>
        <v>52.6</v>
      </c>
      <c r="D97" s="240">
        <f t="shared" si="9"/>
        <v>0</v>
      </c>
      <c r="E97" s="240">
        <f t="shared" si="9"/>
        <v>52.6</v>
      </c>
      <c r="F97" s="241">
        <f t="shared" si="6"/>
        <v>0</v>
      </c>
    </row>
    <row r="98" spans="1:6" ht="41.25" customHeight="1">
      <c r="A98" s="259" t="s">
        <v>734</v>
      </c>
      <c r="B98" s="164" t="s">
        <v>738</v>
      </c>
      <c r="C98" s="241">
        <f t="shared" si="9"/>
        <v>52.6</v>
      </c>
      <c r="D98" s="241">
        <f t="shared" si="9"/>
        <v>0</v>
      </c>
      <c r="E98" s="241">
        <f>C98-D98</f>
        <v>52.6</v>
      </c>
      <c r="F98" s="241">
        <f t="shared" si="6"/>
        <v>0</v>
      </c>
    </row>
    <row r="99" spans="1:6" ht="36.75" customHeight="1">
      <c r="A99" s="259" t="s">
        <v>735</v>
      </c>
      <c r="B99" s="164" t="s">
        <v>739</v>
      </c>
      <c r="C99" s="241">
        <f t="shared" si="9"/>
        <v>52.6</v>
      </c>
      <c r="D99" s="241">
        <f t="shared" si="9"/>
        <v>0</v>
      </c>
      <c r="E99" s="241">
        <f>C99-D99</f>
        <v>52.6</v>
      </c>
      <c r="F99" s="241">
        <f t="shared" si="6"/>
        <v>0</v>
      </c>
    </row>
    <row r="100" spans="1:6" ht="44.25" customHeight="1">
      <c r="A100" s="259" t="s">
        <v>736</v>
      </c>
      <c r="B100" s="164" t="s">
        <v>740</v>
      </c>
      <c r="C100" s="241">
        <v>52.6</v>
      </c>
      <c r="D100" s="241">
        <v>0</v>
      </c>
      <c r="E100" s="241">
        <f>C100-D100</f>
        <v>52.6</v>
      </c>
      <c r="F100" s="241">
        <f t="shared" si="6"/>
        <v>0</v>
      </c>
    </row>
    <row r="101" spans="1:6" ht="38.25">
      <c r="A101" s="199" t="s">
        <v>192</v>
      </c>
      <c r="B101" s="119" t="s">
        <v>288</v>
      </c>
      <c r="C101" s="240">
        <f>C102</f>
        <v>-601.9</v>
      </c>
      <c r="D101" s="240">
        <f>D102</f>
        <v>-601.9</v>
      </c>
      <c r="E101" s="240">
        <f>C101-D101</f>
        <v>0</v>
      </c>
      <c r="F101" s="240">
        <f t="shared" si="6"/>
        <v>100</v>
      </c>
    </row>
    <row r="102" spans="1:6" ht="51">
      <c r="A102" s="197" t="s">
        <v>332</v>
      </c>
      <c r="B102" s="12" t="s">
        <v>333</v>
      </c>
      <c r="C102" s="241">
        <v>-601.9</v>
      </c>
      <c r="D102" s="241">
        <v>-601.9</v>
      </c>
      <c r="E102" s="241">
        <f>C102-D102</f>
        <v>0</v>
      </c>
      <c r="F102" s="241">
        <f t="shared" si="6"/>
        <v>100</v>
      </c>
    </row>
    <row r="103" spans="1:6" ht="12.75">
      <c r="A103" s="10"/>
      <c r="B103" s="12"/>
      <c r="C103" s="124"/>
      <c r="D103" s="124"/>
      <c r="E103" s="123"/>
      <c r="F103" s="240"/>
    </row>
    <row r="104" spans="1:6" ht="12" customHeight="1">
      <c r="A104" s="13" t="s">
        <v>94</v>
      </c>
      <c r="B104" s="14"/>
      <c r="C104" s="123">
        <f>C10+C79</f>
        <v>340923.5</v>
      </c>
      <c r="D104" s="123">
        <f>D10+D79</f>
        <v>315452.1</v>
      </c>
      <c r="E104" s="123">
        <f>E10+E79</f>
        <v>25471.400000000005</v>
      </c>
      <c r="F104" s="240">
        <f>D104/C104*100</f>
        <v>92.52870512006358</v>
      </c>
    </row>
    <row r="105" spans="1:6" ht="15.75">
      <c r="A105" s="13" t="s">
        <v>293</v>
      </c>
      <c r="B105" s="16"/>
      <c r="C105" s="123">
        <f>C104-'П № 3'!E426</f>
        <v>-28606.29999999999</v>
      </c>
      <c r="D105" s="123">
        <f>D104-'П № 3'!F426</f>
        <v>-20988.50000000006</v>
      </c>
      <c r="E105" s="123">
        <f>C105-D105</f>
        <v>-7617.79999999993</v>
      </c>
      <c r="F105" s="240" t="s">
        <v>217</v>
      </c>
    </row>
    <row r="107" spans="1:3" s="15" customFormat="1" ht="15.75">
      <c r="A107" s="17"/>
      <c r="B107" s="17"/>
      <c r="C107" s="268"/>
    </row>
    <row r="109" spans="1:3" s="15" customFormat="1" ht="12.75">
      <c r="A109" s="17"/>
      <c r="B109" s="17"/>
      <c r="C109" s="98"/>
    </row>
    <row r="111" spans="1:3" s="15" customFormat="1" ht="12.75">
      <c r="A111" s="17"/>
      <c r="B111" s="17"/>
      <c r="C111" s="98"/>
    </row>
  </sheetData>
  <sheetProtection/>
  <mergeCells count="11">
    <mergeCell ref="D8:D9"/>
    <mergeCell ref="E8:E9"/>
    <mergeCell ref="F8:F9"/>
    <mergeCell ref="E4:F4"/>
    <mergeCell ref="E1:F1"/>
    <mergeCell ref="E2:F2"/>
    <mergeCell ref="E3:F3"/>
    <mergeCell ref="A5:F5"/>
    <mergeCell ref="A8:A9"/>
    <mergeCell ref="B8:B9"/>
    <mergeCell ref="C8:C9"/>
  </mergeCells>
  <printOptions/>
  <pageMargins left="0.7480314960629921" right="0.5905511811023623" top="0.5511811023622047" bottom="0.8661417322834646" header="0.5118110236220472" footer="0.5118110236220472"/>
  <pageSetup fitToHeight="0" fitToWidth="1" horizontalDpi="600" verticalDpi="600" orientation="portrait" paperSize="9" scale="61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"/>
  <sheetViews>
    <sheetView view="pageBreakPreview" zoomScale="80" zoomScaleNormal="110" zoomScaleSheetLayoutView="80" workbookViewId="0" topLeftCell="A1">
      <selection activeCell="H3" sqref="H3:I3"/>
    </sheetView>
  </sheetViews>
  <sheetFormatPr defaultColWidth="11.28125" defaultRowHeight="15"/>
  <cols>
    <col min="1" max="1" width="6.8515625" style="49" customWidth="1"/>
    <col min="2" max="2" width="11.57421875" style="49" customWidth="1"/>
    <col min="3" max="3" width="14.421875" style="49" customWidth="1"/>
    <col min="4" max="4" width="8.7109375" style="49" customWidth="1"/>
    <col min="5" max="5" width="68.28125" style="49" customWidth="1"/>
    <col min="6" max="6" width="17.57421875" style="50" customWidth="1"/>
    <col min="7" max="7" width="16.7109375" style="50" customWidth="1"/>
    <col min="8" max="8" width="14.57421875" style="50" customWidth="1"/>
    <col min="9" max="9" width="18.7109375" style="50" customWidth="1"/>
    <col min="10" max="16384" width="11.28125" style="50" customWidth="1"/>
  </cols>
  <sheetData>
    <row r="1" spans="1:5" ht="12.75">
      <c r="A1" s="48"/>
      <c r="B1" s="48"/>
      <c r="C1" s="48"/>
      <c r="D1" s="48"/>
      <c r="E1" s="48"/>
    </row>
    <row r="2" spans="1:9" ht="15" customHeight="1">
      <c r="A2" s="48"/>
      <c r="B2" s="48"/>
      <c r="C2" s="48"/>
      <c r="D2" s="48"/>
      <c r="E2" s="48"/>
      <c r="F2" s="107"/>
      <c r="H2" s="293" t="s">
        <v>287</v>
      </c>
      <c r="I2" s="293"/>
    </row>
    <row r="3" spans="1:9" ht="65.25" customHeight="1">
      <c r="A3" s="48"/>
      <c r="B3" s="48"/>
      <c r="C3" s="48"/>
      <c r="D3" s="48"/>
      <c r="E3" s="48"/>
      <c r="F3" s="108"/>
      <c r="H3" s="278" t="s">
        <v>791</v>
      </c>
      <c r="I3" s="278"/>
    </row>
    <row r="4" spans="1:9" ht="22.5" customHeight="1">
      <c r="A4" s="48"/>
      <c r="B4" s="48"/>
      <c r="C4" s="48"/>
      <c r="D4" s="48"/>
      <c r="E4" s="48"/>
      <c r="F4" s="96"/>
      <c r="H4" s="278" t="s">
        <v>772</v>
      </c>
      <c r="I4" s="278"/>
    </row>
    <row r="5" spans="1:5" ht="12.75">
      <c r="A5" s="48"/>
      <c r="B5" s="48"/>
      <c r="C5" s="48"/>
      <c r="D5" s="48"/>
      <c r="E5" s="48"/>
    </row>
    <row r="6" spans="1:9" ht="48.75" customHeight="1">
      <c r="A6" s="297" t="s">
        <v>769</v>
      </c>
      <c r="B6" s="297"/>
      <c r="C6" s="297"/>
      <c r="D6" s="297"/>
      <c r="E6" s="297"/>
      <c r="F6" s="286"/>
      <c r="G6" s="286"/>
      <c r="H6" s="286"/>
      <c r="I6" s="286"/>
    </row>
    <row r="7" spans="1:5" ht="12.75">
      <c r="A7" s="48"/>
      <c r="B7" s="48"/>
      <c r="C7" s="48"/>
      <c r="D7" s="48"/>
      <c r="E7" s="48"/>
    </row>
    <row r="8" spans="1:9" ht="36" customHeight="1">
      <c r="A8" s="79" t="s">
        <v>176</v>
      </c>
      <c r="B8" s="80" t="s">
        <v>108</v>
      </c>
      <c r="C8" s="80" t="s">
        <v>109</v>
      </c>
      <c r="D8" s="80" t="s">
        <v>110</v>
      </c>
      <c r="E8" s="79" t="s">
        <v>32</v>
      </c>
      <c r="F8" s="7" t="s">
        <v>260</v>
      </c>
      <c r="G8" s="74" t="s">
        <v>261</v>
      </c>
      <c r="H8" s="74" t="s">
        <v>262</v>
      </c>
      <c r="I8" s="74" t="s">
        <v>263</v>
      </c>
    </row>
    <row r="9" spans="1:9" ht="30" customHeight="1">
      <c r="A9" s="213" t="s">
        <v>696</v>
      </c>
      <c r="B9" s="213" t="s">
        <v>33</v>
      </c>
      <c r="C9" s="235" t="s">
        <v>524</v>
      </c>
      <c r="D9" s="81" t="s">
        <v>25</v>
      </c>
      <c r="E9" s="236" t="s">
        <v>697</v>
      </c>
      <c r="F9" s="272">
        <v>5592.9</v>
      </c>
      <c r="G9" s="272">
        <v>5592.9</v>
      </c>
      <c r="H9" s="95">
        <f aca="true" t="shared" si="0" ref="H9:H21">F9-G9</f>
        <v>0</v>
      </c>
      <c r="I9" s="95">
        <f>G9/F9*100</f>
        <v>100</v>
      </c>
    </row>
    <row r="10" spans="1:9" ht="42" customHeight="1" hidden="1">
      <c r="A10" s="227">
        <v>2</v>
      </c>
      <c r="B10" s="229" t="s">
        <v>33</v>
      </c>
      <c r="C10" s="229">
        <v>1020600060</v>
      </c>
      <c r="D10" s="226">
        <v>400</v>
      </c>
      <c r="E10" s="231" t="s">
        <v>698</v>
      </c>
      <c r="F10" s="237">
        <v>0</v>
      </c>
      <c r="G10" s="237">
        <v>0</v>
      </c>
      <c r="H10" s="95">
        <f t="shared" si="0"/>
        <v>0</v>
      </c>
      <c r="I10" s="95" t="e">
        <f aca="true" t="shared" si="1" ref="I10:I21">G10/F10*100</f>
        <v>#DIV/0!</v>
      </c>
    </row>
    <row r="11" spans="1:9" ht="41.25" customHeight="1" hidden="1">
      <c r="A11" s="213" t="s">
        <v>712</v>
      </c>
      <c r="B11" s="229" t="s">
        <v>33</v>
      </c>
      <c r="C11" s="229" t="s">
        <v>530</v>
      </c>
      <c r="D11" s="227">
        <v>400</v>
      </c>
      <c r="E11" s="232" t="s">
        <v>699</v>
      </c>
      <c r="F11" s="233">
        <v>0</v>
      </c>
      <c r="G11" s="233">
        <v>0</v>
      </c>
      <c r="H11" s="95">
        <f t="shared" si="0"/>
        <v>0</v>
      </c>
      <c r="I11" s="95" t="e">
        <f t="shared" si="1"/>
        <v>#DIV/0!</v>
      </c>
    </row>
    <row r="12" spans="1:9" ht="27.75" customHeight="1">
      <c r="A12" s="309">
        <v>2</v>
      </c>
      <c r="B12" s="298" t="s">
        <v>149</v>
      </c>
      <c r="C12" s="81" t="s">
        <v>506</v>
      </c>
      <c r="D12" s="298" t="s">
        <v>25</v>
      </c>
      <c r="E12" s="302" t="s">
        <v>700</v>
      </c>
      <c r="F12" s="233">
        <v>24682.1</v>
      </c>
      <c r="G12" s="233">
        <v>23247.5</v>
      </c>
      <c r="H12" s="95">
        <f t="shared" si="0"/>
        <v>1434.5999999999985</v>
      </c>
      <c r="I12" s="95">
        <f t="shared" si="1"/>
        <v>94.18769067461845</v>
      </c>
    </row>
    <row r="13" spans="1:9" ht="26.25" customHeight="1">
      <c r="A13" s="310"/>
      <c r="B13" s="299"/>
      <c r="C13" s="81" t="s">
        <v>504</v>
      </c>
      <c r="D13" s="299"/>
      <c r="E13" s="303"/>
      <c r="F13" s="233">
        <v>67073.8</v>
      </c>
      <c r="G13" s="233">
        <v>67065.1</v>
      </c>
      <c r="H13" s="95">
        <f t="shared" si="0"/>
        <v>8.69999999999709</v>
      </c>
      <c r="I13" s="95">
        <f t="shared" si="1"/>
        <v>99.98702921259867</v>
      </c>
    </row>
    <row r="14" spans="1:9" ht="26.25" customHeight="1">
      <c r="A14" s="310"/>
      <c r="B14" s="299"/>
      <c r="C14" s="81" t="s">
        <v>505</v>
      </c>
      <c r="D14" s="299"/>
      <c r="E14" s="303"/>
      <c r="F14" s="233">
        <v>52564</v>
      </c>
      <c r="G14" s="233">
        <v>51001.1</v>
      </c>
      <c r="H14" s="95">
        <f t="shared" si="0"/>
        <v>1562.9000000000015</v>
      </c>
      <c r="I14" s="95">
        <f t="shared" si="1"/>
        <v>97.02667224716535</v>
      </c>
    </row>
    <row r="15" spans="1:9" ht="31.5" customHeight="1" hidden="1">
      <c r="A15" s="228">
        <v>6</v>
      </c>
      <c r="B15" s="211" t="s">
        <v>145</v>
      </c>
      <c r="C15" s="156" t="s">
        <v>513</v>
      </c>
      <c r="D15" s="156" t="s">
        <v>25</v>
      </c>
      <c r="E15" s="82" t="s">
        <v>701</v>
      </c>
      <c r="F15" s="233"/>
      <c r="G15" s="233"/>
      <c r="H15" s="95">
        <f t="shared" si="0"/>
        <v>0</v>
      </c>
      <c r="I15" s="95" t="e">
        <f t="shared" si="1"/>
        <v>#DIV/0!</v>
      </c>
    </row>
    <row r="16" spans="1:9" ht="31.5" customHeight="1" hidden="1">
      <c r="A16" s="228">
        <v>7</v>
      </c>
      <c r="B16" s="211" t="s">
        <v>145</v>
      </c>
      <c r="C16" s="156" t="s">
        <v>515</v>
      </c>
      <c r="D16" s="156" t="s">
        <v>25</v>
      </c>
      <c r="E16" s="82" t="s">
        <v>702</v>
      </c>
      <c r="F16" s="233"/>
      <c r="G16" s="233"/>
      <c r="H16" s="95">
        <f t="shared" si="0"/>
        <v>0</v>
      </c>
      <c r="I16" s="95" t="e">
        <f t="shared" si="1"/>
        <v>#DIV/0!</v>
      </c>
    </row>
    <row r="17" spans="1:9" ht="42" customHeight="1">
      <c r="A17" s="210">
        <v>3</v>
      </c>
      <c r="B17" s="83" t="s">
        <v>145</v>
      </c>
      <c r="C17" s="163" t="s">
        <v>517</v>
      </c>
      <c r="D17" s="81" t="s">
        <v>25</v>
      </c>
      <c r="E17" s="138" t="s">
        <v>703</v>
      </c>
      <c r="F17" s="233">
        <v>153</v>
      </c>
      <c r="G17" s="233">
        <v>0</v>
      </c>
      <c r="H17" s="95">
        <f t="shared" si="0"/>
        <v>153</v>
      </c>
      <c r="I17" s="95">
        <f t="shared" si="1"/>
        <v>0</v>
      </c>
    </row>
    <row r="18" spans="1:9" ht="29.25" customHeight="1">
      <c r="A18" s="307">
        <v>4</v>
      </c>
      <c r="B18" s="300" t="s">
        <v>145</v>
      </c>
      <c r="C18" s="83" t="s">
        <v>522</v>
      </c>
      <c r="D18" s="300" t="s">
        <v>25</v>
      </c>
      <c r="E18" s="304" t="s">
        <v>686</v>
      </c>
      <c r="F18" s="233">
        <v>4619</v>
      </c>
      <c r="G18" s="233">
        <v>4602.7</v>
      </c>
      <c r="H18" s="95">
        <f t="shared" si="0"/>
        <v>16.300000000000182</v>
      </c>
      <c r="I18" s="95">
        <f t="shared" si="1"/>
        <v>99.64710976401818</v>
      </c>
    </row>
    <row r="19" spans="1:9" ht="29.25" customHeight="1">
      <c r="A19" s="308"/>
      <c r="B19" s="301"/>
      <c r="C19" s="263" t="s">
        <v>745</v>
      </c>
      <c r="D19" s="301"/>
      <c r="E19" s="305"/>
      <c r="F19" s="233">
        <v>9797.2</v>
      </c>
      <c r="G19" s="233">
        <v>9797.2</v>
      </c>
      <c r="H19" s="95">
        <f>F19-G19</f>
        <v>0</v>
      </c>
      <c r="I19" s="95">
        <f>G19/F19*100</f>
        <v>100</v>
      </c>
    </row>
    <row r="20" spans="1:9" ht="29.25" customHeight="1" hidden="1">
      <c r="A20" s="308"/>
      <c r="B20" s="301"/>
      <c r="C20" s="230" t="s">
        <v>685</v>
      </c>
      <c r="D20" s="301"/>
      <c r="E20" s="306"/>
      <c r="F20" s="264">
        <v>0</v>
      </c>
      <c r="G20" s="234">
        <v>0</v>
      </c>
      <c r="H20" s="95">
        <f t="shared" si="0"/>
        <v>0</v>
      </c>
      <c r="I20" s="95" t="e">
        <f t="shared" si="1"/>
        <v>#DIV/0!</v>
      </c>
    </row>
    <row r="21" spans="1:9" ht="20.25" customHeight="1">
      <c r="A21" s="84"/>
      <c r="B21" s="84"/>
      <c r="C21" s="84"/>
      <c r="D21" s="84"/>
      <c r="E21" s="85" t="s">
        <v>31</v>
      </c>
      <c r="F21" s="145">
        <f>SUM(F9:F20)</f>
        <v>164482</v>
      </c>
      <c r="G21" s="145">
        <f>SUM(G9:G20)</f>
        <v>161306.50000000003</v>
      </c>
      <c r="H21" s="109">
        <f t="shared" si="0"/>
        <v>3175.499999999971</v>
      </c>
      <c r="I21" s="109">
        <f t="shared" si="1"/>
        <v>98.06939361145902</v>
      </c>
    </row>
  </sheetData>
  <sheetProtection/>
  <autoFilter ref="B8:D15"/>
  <mergeCells count="12">
    <mergeCell ref="B18:B20"/>
    <mergeCell ref="A12:A14"/>
    <mergeCell ref="A6:I6"/>
    <mergeCell ref="H2:I2"/>
    <mergeCell ref="H3:I3"/>
    <mergeCell ref="H4:I4"/>
    <mergeCell ref="D12:D14"/>
    <mergeCell ref="D18:D20"/>
    <mergeCell ref="E12:E14"/>
    <mergeCell ref="E18:E20"/>
    <mergeCell ref="A18:A20"/>
    <mergeCell ref="B12:B14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3"/>
  <sheetViews>
    <sheetView tabSelected="1" view="pageBreakPreview" zoomScaleNormal="110" zoomScaleSheetLayoutView="100" workbookViewId="0" topLeftCell="A1">
      <selection activeCell="E9" sqref="E9"/>
    </sheetView>
  </sheetViews>
  <sheetFormatPr defaultColWidth="11.28125" defaultRowHeight="15"/>
  <cols>
    <col min="1" max="1" width="6.7109375" style="49" customWidth="1"/>
    <col min="2" max="2" width="8.57421875" style="49" customWidth="1"/>
    <col min="3" max="3" width="14.28125" style="49" customWidth="1"/>
    <col min="4" max="4" width="6.57421875" style="49" customWidth="1"/>
    <col min="5" max="5" width="58.00390625" style="49" customWidth="1"/>
    <col min="6" max="6" width="18.8515625" style="49" customWidth="1"/>
    <col min="7" max="7" width="18.8515625" style="105" customWidth="1"/>
    <col min="8" max="8" width="19.28125" style="50" customWidth="1"/>
    <col min="9" max="9" width="14.421875" style="50" customWidth="1"/>
    <col min="10" max="16384" width="11.28125" style="50" customWidth="1"/>
  </cols>
  <sheetData>
    <row r="1" spans="1:6" ht="12.75">
      <c r="A1" s="48"/>
      <c r="B1" s="48"/>
      <c r="C1" s="48"/>
      <c r="D1" s="48"/>
      <c r="E1" s="48"/>
      <c r="F1" s="48"/>
    </row>
    <row r="2" spans="1:9" ht="15" customHeight="1">
      <c r="A2" s="48"/>
      <c r="B2" s="48"/>
      <c r="C2" s="48"/>
      <c r="D2" s="48"/>
      <c r="E2" s="48"/>
      <c r="F2" s="107"/>
      <c r="G2" s="5"/>
      <c r="H2" s="293" t="s">
        <v>718</v>
      </c>
      <c r="I2" s="293"/>
    </row>
    <row r="3" spans="1:9" ht="54" customHeight="1">
      <c r="A3" s="48"/>
      <c r="B3" s="48"/>
      <c r="C3" s="48"/>
      <c r="D3" s="48"/>
      <c r="E3" s="48"/>
      <c r="F3" s="108"/>
      <c r="G3" s="27"/>
      <c r="H3" s="278" t="s">
        <v>791</v>
      </c>
      <c r="I3" s="278"/>
    </row>
    <row r="4" spans="1:9" ht="15" customHeight="1">
      <c r="A4" s="48"/>
      <c r="B4" s="48"/>
      <c r="C4" s="48"/>
      <c r="D4" s="48"/>
      <c r="E4" s="48"/>
      <c r="F4" s="106"/>
      <c r="G4" s="96"/>
      <c r="H4" s="276" t="s">
        <v>772</v>
      </c>
      <c r="I4" s="276"/>
    </row>
    <row r="5" spans="1:6" ht="12.75">
      <c r="A5" s="48"/>
      <c r="B5" s="48"/>
      <c r="C5" s="48"/>
      <c r="D5" s="48"/>
      <c r="E5" s="48"/>
      <c r="F5" s="48"/>
    </row>
    <row r="6" spans="1:9" ht="48.75" customHeight="1">
      <c r="A6" s="296" t="s">
        <v>770</v>
      </c>
      <c r="B6" s="296"/>
      <c r="C6" s="296"/>
      <c r="D6" s="296"/>
      <c r="E6" s="296"/>
      <c r="F6" s="296"/>
      <c r="G6" s="296"/>
      <c r="H6" s="296"/>
      <c r="I6" s="296"/>
    </row>
    <row r="7" spans="1:9" ht="12.75">
      <c r="A7" s="112"/>
      <c r="B7" s="112"/>
      <c r="C7" s="112"/>
      <c r="D7" s="112"/>
      <c r="E7" s="112"/>
      <c r="F7" s="112"/>
      <c r="G7" s="113"/>
      <c r="H7" s="114"/>
      <c r="I7" s="114"/>
    </row>
    <row r="8" spans="1:9" ht="36" customHeight="1">
      <c r="A8" s="115" t="s">
        <v>176</v>
      </c>
      <c r="B8" s="80" t="s">
        <v>108</v>
      </c>
      <c r="C8" s="80" t="s">
        <v>109</v>
      </c>
      <c r="D8" s="80" t="s">
        <v>110</v>
      </c>
      <c r="E8" s="115" t="s">
        <v>193</v>
      </c>
      <c r="F8" s="115" t="s">
        <v>260</v>
      </c>
      <c r="G8" s="115" t="s">
        <v>261</v>
      </c>
      <c r="H8" s="115" t="s">
        <v>262</v>
      </c>
      <c r="I8" s="115" t="s">
        <v>263</v>
      </c>
    </row>
    <row r="9" spans="1:9" ht="48" customHeight="1">
      <c r="A9" s="115">
        <v>1</v>
      </c>
      <c r="B9" s="116"/>
      <c r="C9" s="101"/>
      <c r="D9" s="101"/>
      <c r="E9" s="104" t="s">
        <v>255</v>
      </c>
      <c r="F9" s="109">
        <f>SUM(F10:F12)</f>
        <v>6845.1</v>
      </c>
      <c r="G9" s="118">
        <f>SUM(G10:G12)</f>
        <v>4145.1</v>
      </c>
      <c r="H9" s="238">
        <f>SUM(H10:H12)</f>
        <v>2700.0000000000005</v>
      </c>
      <c r="I9" s="135">
        <f>G9/F9*100</f>
        <v>60.555725993776576</v>
      </c>
    </row>
    <row r="10" spans="1:9" ht="33" customHeight="1">
      <c r="A10" s="298" t="s">
        <v>3</v>
      </c>
      <c r="B10" s="311" t="s">
        <v>33</v>
      </c>
      <c r="C10" s="311" t="s">
        <v>541</v>
      </c>
      <c r="D10" s="311" t="s">
        <v>18</v>
      </c>
      <c r="E10" s="212" t="s">
        <v>704</v>
      </c>
      <c r="F10" s="149">
        <v>6689.6</v>
      </c>
      <c r="G10" s="151">
        <v>3989.6</v>
      </c>
      <c r="H10" s="239">
        <f>F10-G10</f>
        <v>2700.0000000000005</v>
      </c>
      <c r="I10" s="273">
        <f>G10/F10*100</f>
        <v>59.63884238220521</v>
      </c>
    </row>
    <row r="11" spans="1:9" ht="37.5" customHeight="1">
      <c r="A11" s="313"/>
      <c r="B11" s="312"/>
      <c r="C11" s="312"/>
      <c r="D11" s="312"/>
      <c r="E11" s="212" t="s">
        <v>285</v>
      </c>
      <c r="F11" s="149">
        <v>79</v>
      </c>
      <c r="G11" s="151">
        <v>79</v>
      </c>
      <c r="H11" s="239">
        <f>F11-G11</f>
        <v>0</v>
      </c>
      <c r="I11" s="273">
        <f>G11/F11*100</f>
        <v>100</v>
      </c>
    </row>
    <row r="12" spans="1:9" ht="21.75" customHeight="1">
      <c r="A12" s="155" t="s">
        <v>5</v>
      </c>
      <c r="B12" s="213" t="s">
        <v>162</v>
      </c>
      <c r="C12" s="81" t="s">
        <v>558</v>
      </c>
      <c r="D12" s="213" t="s">
        <v>18</v>
      </c>
      <c r="E12" s="212" t="s">
        <v>234</v>
      </c>
      <c r="F12" s="149">
        <v>76.5</v>
      </c>
      <c r="G12" s="151">
        <v>76.5</v>
      </c>
      <c r="H12" s="239">
        <f>F12-G12</f>
        <v>0</v>
      </c>
      <c r="I12" s="273">
        <f>G12/F12*100</f>
        <v>100</v>
      </c>
    </row>
    <row r="13" spans="1:9" ht="15.75">
      <c r="A13" s="84"/>
      <c r="B13" s="84"/>
      <c r="C13" s="84"/>
      <c r="D13" s="84"/>
      <c r="E13" s="85" t="s">
        <v>175</v>
      </c>
      <c r="F13" s="86">
        <f>F9</f>
        <v>6845.1</v>
      </c>
      <c r="G13" s="86">
        <f>G9</f>
        <v>4145.1</v>
      </c>
      <c r="H13" s="86">
        <f>H9</f>
        <v>2700.0000000000005</v>
      </c>
      <c r="I13" s="135">
        <f>G13/F13*100</f>
        <v>60.555725993776576</v>
      </c>
    </row>
  </sheetData>
  <sheetProtection/>
  <autoFilter ref="B8:D17"/>
  <mergeCells count="8">
    <mergeCell ref="C10:C11"/>
    <mergeCell ref="A10:A11"/>
    <mergeCell ref="B10:B11"/>
    <mergeCell ref="D10:D11"/>
    <mergeCell ref="H2:I2"/>
    <mergeCell ref="H3:I3"/>
    <mergeCell ref="H4:I4"/>
    <mergeCell ref="A6:I6"/>
  </mergeCells>
  <printOptions/>
  <pageMargins left="0.4330708661417323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0"/>
  <sheetViews>
    <sheetView view="pageBreakPreview" zoomScale="90" zoomScaleNormal="90" zoomScaleSheetLayoutView="90" workbookViewId="0" topLeftCell="A1">
      <selection activeCell="F2" sqref="F2:G2"/>
    </sheetView>
  </sheetViews>
  <sheetFormatPr defaultColWidth="9.140625" defaultRowHeight="15"/>
  <cols>
    <col min="1" max="1" width="13.28125" style="24" customWidth="1"/>
    <col min="2" max="2" width="8.7109375" style="24" customWidth="1"/>
    <col min="3" max="3" width="45.8515625" style="25" customWidth="1"/>
    <col min="4" max="4" width="20.57421875" style="94" customWidth="1"/>
    <col min="5" max="5" width="19.7109375" style="94" customWidth="1"/>
    <col min="6" max="6" width="18.00390625" style="94" customWidth="1"/>
    <col min="7" max="7" width="17.7109375" style="172" customWidth="1"/>
    <col min="8" max="16384" width="9.140625" style="26" customWidth="1"/>
  </cols>
  <sheetData>
    <row r="1" spans="4:7" ht="15.75">
      <c r="D1" s="173"/>
      <c r="E1" s="88"/>
      <c r="F1" s="277" t="s">
        <v>265</v>
      </c>
      <c r="G1" s="277"/>
    </row>
    <row r="2" spans="4:7" ht="48.75" customHeight="1">
      <c r="D2" s="174"/>
      <c r="E2" s="89"/>
      <c r="F2" s="278" t="s">
        <v>791</v>
      </c>
      <c r="G2" s="278"/>
    </row>
    <row r="3" spans="3:7" ht="13.5" customHeight="1">
      <c r="C3" s="28"/>
      <c r="D3" s="96"/>
      <c r="E3" s="88"/>
      <c r="F3" s="278" t="s">
        <v>772</v>
      </c>
      <c r="G3" s="278"/>
    </row>
    <row r="4" spans="4:7" ht="12">
      <c r="D4" s="90"/>
      <c r="E4" s="90"/>
      <c r="F4" s="90"/>
      <c r="G4" s="166"/>
    </row>
    <row r="5" spans="1:7" ht="66" customHeight="1">
      <c r="A5" s="279" t="s">
        <v>762</v>
      </c>
      <c r="B5" s="286"/>
      <c r="C5" s="286"/>
      <c r="D5" s="286"/>
      <c r="E5" s="286"/>
      <c r="F5" s="286"/>
      <c r="G5" s="286"/>
    </row>
    <row r="6" spans="3:7" ht="12">
      <c r="C6" s="29"/>
      <c r="D6" s="91"/>
      <c r="E6" s="91"/>
      <c r="F6" s="91"/>
      <c r="G6" s="167"/>
    </row>
    <row r="7" spans="3:7" ht="12">
      <c r="C7" s="29"/>
      <c r="D7" s="91"/>
      <c r="E7" s="91"/>
      <c r="F7" s="91"/>
      <c r="G7" s="167"/>
    </row>
    <row r="8" spans="1:7" s="31" customFormat="1" ht="42" customHeight="1">
      <c r="A8" s="30" t="s">
        <v>109</v>
      </c>
      <c r="B8" s="30" t="s">
        <v>110</v>
      </c>
      <c r="C8" s="30" t="s">
        <v>111</v>
      </c>
      <c r="D8" s="189" t="s">
        <v>260</v>
      </c>
      <c r="E8" s="189" t="s">
        <v>261</v>
      </c>
      <c r="F8" s="120" t="s">
        <v>262</v>
      </c>
      <c r="G8" s="168" t="s">
        <v>263</v>
      </c>
    </row>
    <row r="9" spans="1:7" ht="44.25" customHeight="1">
      <c r="A9" s="175" t="s">
        <v>395</v>
      </c>
      <c r="B9" s="87"/>
      <c r="C9" s="154" t="s">
        <v>342</v>
      </c>
      <c r="D9" s="176">
        <f>D10+D22</f>
        <v>10821.400000000001</v>
      </c>
      <c r="E9" s="176">
        <f>E10+E22</f>
        <v>9490.8</v>
      </c>
      <c r="F9" s="176">
        <f>F10+F22</f>
        <v>1330.600000000001</v>
      </c>
      <c r="G9" s="181">
        <f>E9/D9*100</f>
        <v>87.70399393793778</v>
      </c>
    </row>
    <row r="10" spans="1:7" ht="25.5">
      <c r="A10" s="182" t="s">
        <v>396</v>
      </c>
      <c r="B10" s="190"/>
      <c r="C10" s="178" t="s">
        <v>343</v>
      </c>
      <c r="D10" s="179">
        <f>D11+D16+D19</f>
        <v>5025.3</v>
      </c>
      <c r="E10" s="179">
        <f>E11+E16+E19</f>
        <v>3751.4</v>
      </c>
      <c r="F10" s="179">
        <f>F11+F16+F19</f>
        <v>1273.9000000000003</v>
      </c>
      <c r="G10" s="160">
        <f aca="true" t="shared" si="0" ref="G10:G77">E10/D10*100</f>
        <v>74.65026963564364</v>
      </c>
    </row>
    <row r="11" spans="1:7" ht="25.5">
      <c r="A11" s="177" t="s">
        <v>397</v>
      </c>
      <c r="B11" s="87"/>
      <c r="C11" s="180" t="s">
        <v>583</v>
      </c>
      <c r="D11" s="179">
        <f>D12</f>
        <v>3474.3</v>
      </c>
      <c r="E11" s="179">
        <f>E12</f>
        <v>3468.3</v>
      </c>
      <c r="F11" s="179">
        <f>F12</f>
        <v>6.000000000000239</v>
      </c>
      <c r="G11" s="160">
        <f t="shared" si="0"/>
        <v>99.82730334168033</v>
      </c>
    </row>
    <row r="12" spans="1:7" ht="25.5">
      <c r="A12" s="177" t="s">
        <v>398</v>
      </c>
      <c r="B12" s="87"/>
      <c r="C12" s="180" t="s">
        <v>584</v>
      </c>
      <c r="D12" s="179">
        <f>D13+D14+D15</f>
        <v>3474.3</v>
      </c>
      <c r="E12" s="179">
        <f>E13+E14+E15</f>
        <v>3468.3</v>
      </c>
      <c r="F12" s="179">
        <f>F13+F14+F15</f>
        <v>6.000000000000239</v>
      </c>
      <c r="G12" s="160">
        <f>E12/D12*100</f>
        <v>99.82730334168033</v>
      </c>
    </row>
    <row r="13" spans="1:7" ht="51">
      <c r="A13" s="161"/>
      <c r="B13" s="87" t="s">
        <v>17</v>
      </c>
      <c r="C13" s="159" t="s">
        <v>237</v>
      </c>
      <c r="D13" s="160">
        <f>2508.8+731.8</f>
        <v>3240.6000000000004</v>
      </c>
      <c r="E13" s="179">
        <f>2507.9+731.5</f>
        <v>3239.4</v>
      </c>
      <c r="F13" s="160">
        <f>D13-E13</f>
        <v>1.2000000000002728</v>
      </c>
      <c r="G13" s="160">
        <f t="shared" si="0"/>
        <v>99.96296982040363</v>
      </c>
    </row>
    <row r="14" spans="1:7" ht="25.5">
      <c r="A14" s="161"/>
      <c r="B14" s="87" t="s">
        <v>18</v>
      </c>
      <c r="C14" s="159" t="s">
        <v>238</v>
      </c>
      <c r="D14" s="160">
        <f>195.2+33</f>
        <v>228.2</v>
      </c>
      <c r="E14" s="160">
        <f>190.9+32.7</f>
        <v>223.60000000000002</v>
      </c>
      <c r="F14" s="160">
        <f>D14-E14</f>
        <v>4.599999999999966</v>
      </c>
      <c r="G14" s="160">
        <f>E14/D14*100</f>
        <v>97.98422436459248</v>
      </c>
    </row>
    <row r="15" spans="1:7" ht="32.25" customHeight="1">
      <c r="A15" s="161"/>
      <c r="B15" s="87" t="s">
        <v>19</v>
      </c>
      <c r="C15" s="159" t="s">
        <v>20</v>
      </c>
      <c r="D15" s="160">
        <f>0.6+0.9+4</f>
        <v>5.5</v>
      </c>
      <c r="E15" s="179">
        <f>0.5+0.8+4</f>
        <v>5.3</v>
      </c>
      <c r="F15" s="122">
        <f>D15-E15</f>
        <v>0.20000000000000018</v>
      </c>
      <c r="G15" s="160">
        <f>E15/D15*100</f>
        <v>96.36363636363636</v>
      </c>
    </row>
    <row r="16" spans="1:7" ht="39" customHeight="1">
      <c r="A16" s="161" t="s">
        <v>399</v>
      </c>
      <c r="B16" s="87"/>
      <c r="C16" s="159" t="s">
        <v>585</v>
      </c>
      <c r="D16" s="160">
        <f>D17</f>
        <v>283.1</v>
      </c>
      <c r="E16" s="160">
        <f>E17</f>
        <v>283.1</v>
      </c>
      <c r="F16" s="160">
        <f>F17</f>
        <v>0</v>
      </c>
      <c r="G16" s="160">
        <f t="shared" si="0"/>
        <v>100</v>
      </c>
    </row>
    <row r="17" spans="1:7" ht="45" customHeight="1">
      <c r="A17" s="161" t="s">
        <v>400</v>
      </c>
      <c r="B17" s="87"/>
      <c r="C17" s="180" t="s">
        <v>586</v>
      </c>
      <c r="D17" s="179">
        <f>D18</f>
        <v>283.1</v>
      </c>
      <c r="E17" s="179">
        <f>E18</f>
        <v>283.1</v>
      </c>
      <c r="F17" s="160">
        <f>D17-E17</f>
        <v>0</v>
      </c>
      <c r="G17" s="160">
        <f t="shared" si="0"/>
        <v>100</v>
      </c>
    </row>
    <row r="18" spans="1:7" ht="12.75">
      <c r="A18" s="161"/>
      <c r="B18" s="87" t="s">
        <v>24</v>
      </c>
      <c r="C18" s="159" t="s">
        <v>122</v>
      </c>
      <c r="D18" s="179">
        <v>283.1</v>
      </c>
      <c r="E18" s="179">
        <v>283.1</v>
      </c>
      <c r="F18" s="160">
        <f>D18-E18</f>
        <v>0</v>
      </c>
      <c r="G18" s="160">
        <f t="shared" si="0"/>
        <v>100</v>
      </c>
    </row>
    <row r="19" spans="1:7" ht="38.25">
      <c r="A19" s="161" t="s">
        <v>401</v>
      </c>
      <c r="B19" s="87"/>
      <c r="C19" s="159" t="s">
        <v>587</v>
      </c>
      <c r="D19" s="160">
        <f aca="true" t="shared" si="1" ref="D19:F20">D20</f>
        <v>1267.9</v>
      </c>
      <c r="E19" s="160">
        <f t="shared" si="1"/>
        <v>0</v>
      </c>
      <c r="F19" s="160">
        <f t="shared" si="1"/>
        <v>1267.9</v>
      </c>
      <c r="G19" s="181">
        <f t="shared" si="0"/>
        <v>0</v>
      </c>
    </row>
    <row r="20" spans="1:7" ht="51">
      <c r="A20" s="161" t="s">
        <v>402</v>
      </c>
      <c r="B20" s="87"/>
      <c r="C20" s="180" t="s">
        <v>588</v>
      </c>
      <c r="D20" s="179">
        <f t="shared" si="1"/>
        <v>1267.9</v>
      </c>
      <c r="E20" s="179">
        <f t="shared" si="1"/>
        <v>0</v>
      </c>
      <c r="F20" s="179">
        <f t="shared" si="1"/>
        <v>1267.9</v>
      </c>
      <c r="G20" s="181">
        <f t="shared" si="0"/>
        <v>0</v>
      </c>
    </row>
    <row r="21" spans="1:7" ht="27" customHeight="1">
      <c r="A21" s="161"/>
      <c r="B21" s="87" t="s">
        <v>19</v>
      </c>
      <c r="C21" s="159" t="s">
        <v>20</v>
      </c>
      <c r="D21" s="179">
        <v>1267.9</v>
      </c>
      <c r="E21" s="160">
        <v>0</v>
      </c>
      <c r="F21" s="160">
        <f>D21-E21</f>
        <v>1267.9</v>
      </c>
      <c r="G21" s="181">
        <f t="shared" si="0"/>
        <v>0</v>
      </c>
    </row>
    <row r="22" spans="1:7" ht="25.5">
      <c r="A22" s="182" t="s">
        <v>403</v>
      </c>
      <c r="B22" s="190"/>
      <c r="C22" s="202" t="s">
        <v>589</v>
      </c>
      <c r="D22" s="179">
        <f>D23</f>
        <v>5796.1</v>
      </c>
      <c r="E22" s="160">
        <f>E23</f>
        <v>5739.4</v>
      </c>
      <c r="F22" s="160">
        <f>D22-E22</f>
        <v>56.70000000000073</v>
      </c>
      <c r="G22" s="160">
        <f t="shared" si="0"/>
        <v>99.02175600835042</v>
      </c>
    </row>
    <row r="23" spans="1:7" ht="25.5">
      <c r="A23" s="161" t="s">
        <v>404</v>
      </c>
      <c r="B23" s="87"/>
      <c r="C23" s="159" t="s">
        <v>590</v>
      </c>
      <c r="D23" s="179">
        <f>D24</f>
        <v>5796.1</v>
      </c>
      <c r="E23" s="179">
        <f>E24</f>
        <v>5739.4</v>
      </c>
      <c r="F23" s="179">
        <f>F24</f>
        <v>56.70000000000073</v>
      </c>
      <c r="G23" s="160">
        <f t="shared" si="0"/>
        <v>99.02175600835042</v>
      </c>
    </row>
    <row r="24" spans="1:7" ht="38.25">
      <c r="A24" s="161" t="s">
        <v>405</v>
      </c>
      <c r="B24" s="87"/>
      <c r="C24" s="159" t="s">
        <v>591</v>
      </c>
      <c r="D24" s="179">
        <f>D25+D26</f>
        <v>5796.1</v>
      </c>
      <c r="E24" s="179">
        <f>E25+E26</f>
        <v>5739.4</v>
      </c>
      <c r="F24" s="179">
        <f>F25+F26</f>
        <v>56.70000000000073</v>
      </c>
      <c r="G24" s="160">
        <f t="shared" si="0"/>
        <v>99.02175600835042</v>
      </c>
    </row>
    <row r="25" spans="1:7" ht="26.25" customHeight="1">
      <c r="A25" s="161"/>
      <c r="B25" s="87" t="s">
        <v>23</v>
      </c>
      <c r="C25" s="203" t="s">
        <v>241</v>
      </c>
      <c r="D25" s="179">
        <v>5796.1</v>
      </c>
      <c r="E25" s="179">
        <v>5739.4</v>
      </c>
      <c r="F25" s="160">
        <f>D25-E25</f>
        <v>56.70000000000073</v>
      </c>
      <c r="G25" s="160">
        <f t="shared" si="0"/>
        <v>99.02175600835042</v>
      </c>
    </row>
    <row r="26" spans="1:7" ht="21.75" customHeight="1" hidden="1">
      <c r="A26" s="161"/>
      <c r="B26" s="87" t="s">
        <v>19</v>
      </c>
      <c r="C26" s="159" t="s">
        <v>20</v>
      </c>
      <c r="D26" s="179">
        <v>0</v>
      </c>
      <c r="E26" s="179">
        <v>0</v>
      </c>
      <c r="F26" s="160">
        <f>D26-E26</f>
        <v>0</v>
      </c>
      <c r="G26" s="160">
        <v>0</v>
      </c>
    </row>
    <row r="27" spans="1:7" ht="51">
      <c r="A27" s="175" t="s">
        <v>406</v>
      </c>
      <c r="B27" s="30"/>
      <c r="C27" s="154" t="s">
        <v>339</v>
      </c>
      <c r="D27" s="181">
        <f>D28+D38</f>
        <v>19697.6</v>
      </c>
      <c r="E27" s="181">
        <f>E28+E38</f>
        <v>10744.7</v>
      </c>
      <c r="F27" s="181">
        <f>F28+F38</f>
        <v>8952.899999999998</v>
      </c>
      <c r="G27" s="181">
        <f t="shared" si="0"/>
        <v>54.54826983998051</v>
      </c>
    </row>
    <row r="28" spans="1:7" ht="25.5">
      <c r="A28" s="182" t="s">
        <v>407</v>
      </c>
      <c r="B28" s="87"/>
      <c r="C28" s="178" t="s">
        <v>340</v>
      </c>
      <c r="D28" s="160">
        <f>D29+D33</f>
        <v>19514</v>
      </c>
      <c r="E28" s="160">
        <f>E29+E33</f>
        <v>10645.400000000001</v>
      </c>
      <c r="F28" s="160">
        <f>F29+F33</f>
        <v>8868.599999999999</v>
      </c>
      <c r="G28" s="160">
        <f t="shared" si="0"/>
        <v>54.55262888182843</v>
      </c>
    </row>
    <row r="29" spans="1:7" ht="25.5">
      <c r="A29" s="161" t="s">
        <v>408</v>
      </c>
      <c r="B29" s="87"/>
      <c r="C29" s="180" t="s">
        <v>592</v>
      </c>
      <c r="D29" s="160">
        <f>D30</f>
        <v>13866.9</v>
      </c>
      <c r="E29" s="160">
        <f>E30</f>
        <v>5002.1</v>
      </c>
      <c r="F29" s="160">
        <f>F30</f>
        <v>8864.8</v>
      </c>
      <c r="G29" s="160">
        <f t="shared" si="0"/>
        <v>36.07222955382963</v>
      </c>
    </row>
    <row r="30" spans="1:7" ht="25.5">
      <c r="A30" s="161" t="s">
        <v>409</v>
      </c>
      <c r="B30" s="87"/>
      <c r="C30" s="180" t="s">
        <v>593</v>
      </c>
      <c r="D30" s="160">
        <f>D31+D32</f>
        <v>13866.9</v>
      </c>
      <c r="E30" s="160">
        <f>E31+E32</f>
        <v>5002.1</v>
      </c>
      <c r="F30" s="160">
        <f>F31+F32</f>
        <v>8864.8</v>
      </c>
      <c r="G30" s="160">
        <f t="shared" si="0"/>
        <v>36.07222955382963</v>
      </c>
    </row>
    <row r="31" spans="1:7" ht="25.5">
      <c r="A31" s="161"/>
      <c r="B31" s="87" t="s">
        <v>18</v>
      </c>
      <c r="C31" s="159" t="s">
        <v>238</v>
      </c>
      <c r="D31" s="179">
        <v>13666.9</v>
      </c>
      <c r="E31" s="160">
        <v>4909.3</v>
      </c>
      <c r="F31" s="160">
        <f>D31-E31</f>
        <v>8757.599999999999</v>
      </c>
      <c r="G31" s="160">
        <f t="shared" si="0"/>
        <v>35.921094030101926</v>
      </c>
    </row>
    <row r="32" spans="1:7" ht="19.5" customHeight="1">
      <c r="A32" s="161"/>
      <c r="B32" s="87" t="s">
        <v>19</v>
      </c>
      <c r="C32" s="159" t="s">
        <v>20</v>
      </c>
      <c r="D32" s="179">
        <f>189+11</f>
        <v>200</v>
      </c>
      <c r="E32" s="160">
        <f>81.8+11</f>
        <v>92.8</v>
      </c>
      <c r="F32" s="160">
        <f>D32-E32</f>
        <v>107.2</v>
      </c>
      <c r="G32" s="160">
        <f t="shared" si="0"/>
        <v>46.4</v>
      </c>
    </row>
    <row r="33" spans="1:7" ht="25.5">
      <c r="A33" s="161" t="s">
        <v>410</v>
      </c>
      <c r="B33" s="87"/>
      <c r="C33" s="159" t="s">
        <v>583</v>
      </c>
      <c r="D33" s="160">
        <f>D34</f>
        <v>5647.099999999999</v>
      </c>
      <c r="E33" s="160">
        <f>E34</f>
        <v>5643.3</v>
      </c>
      <c r="F33" s="160">
        <f>D33-E33</f>
        <v>3.7999999999992724</v>
      </c>
      <c r="G33" s="160">
        <f t="shared" si="0"/>
        <v>99.93270882399817</v>
      </c>
    </row>
    <row r="34" spans="1:7" ht="25.5">
      <c r="A34" s="161" t="s">
        <v>411</v>
      </c>
      <c r="B34" s="87"/>
      <c r="C34" s="180" t="s">
        <v>584</v>
      </c>
      <c r="D34" s="179">
        <f>D35+D36+D37</f>
        <v>5647.099999999999</v>
      </c>
      <c r="E34" s="179">
        <f>E35+E36+E37</f>
        <v>5643.3</v>
      </c>
      <c r="F34" s="160">
        <f>F35+F36+F37</f>
        <v>3.800000000000046</v>
      </c>
      <c r="G34" s="160">
        <f t="shared" si="0"/>
        <v>99.93270882399817</v>
      </c>
    </row>
    <row r="35" spans="1:7" ht="51">
      <c r="A35" s="161"/>
      <c r="B35" s="87" t="s">
        <v>17</v>
      </c>
      <c r="C35" s="159" t="s">
        <v>237</v>
      </c>
      <c r="D35" s="179">
        <f>4032.1+6.1+1172</f>
        <v>5210.2</v>
      </c>
      <c r="E35" s="160">
        <f>4032.1+6.1+1172</f>
        <v>5210.2</v>
      </c>
      <c r="F35" s="122">
        <f>D35-E35</f>
        <v>0</v>
      </c>
      <c r="G35" s="160">
        <f t="shared" si="0"/>
        <v>100</v>
      </c>
    </row>
    <row r="36" spans="1:7" ht="25.5">
      <c r="A36" s="161"/>
      <c r="B36" s="87" t="s">
        <v>18</v>
      </c>
      <c r="C36" s="159" t="s">
        <v>238</v>
      </c>
      <c r="D36" s="179">
        <f>278.8+150.4</f>
        <v>429.20000000000005</v>
      </c>
      <c r="E36" s="179">
        <f>275.3+150.2</f>
        <v>425.5</v>
      </c>
      <c r="F36" s="160">
        <f>D36-E36</f>
        <v>3.7000000000000455</v>
      </c>
      <c r="G36" s="160">
        <f t="shared" si="0"/>
        <v>99.13793103448275</v>
      </c>
    </row>
    <row r="37" spans="1:7" ht="12.75">
      <c r="A37" s="161"/>
      <c r="B37" s="87" t="s">
        <v>19</v>
      </c>
      <c r="C37" s="159" t="s">
        <v>20</v>
      </c>
      <c r="D37" s="179">
        <v>7.7</v>
      </c>
      <c r="E37" s="160">
        <v>7.6</v>
      </c>
      <c r="F37" s="160">
        <f>D37-E37</f>
        <v>0.10000000000000053</v>
      </c>
      <c r="G37" s="160">
        <f t="shared" si="0"/>
        <v>98.7012987012987</v>
      </c>
    </row>
    <row r="38" spans="1:7" ht="12.75">
      <c r="A38" s="182" t="s">
        <v>412</v>
      </c>
      <c r="B38" s="87"/>
      <c r="C38" s="178" t="s">
        <v>362</v>
      </c>
      <c r="D38" s="160">
        <f>D39+D42</f>
        <v>183.6</v>
      </c>
      <c r="E38" s="160">
        <f>E39+E42</f>
        <v>99.3</v>
      </c>
      <c r="F38" s="160">
        <f aca="true" t="shared" si="2" ref="D38:F40">F39</f>
        <v>84.3</v>
      </c>
      <c r="G38" s="160">
        <f t="shared" si="0"/>
        <v>54.084967320261434</v>
      </c>
    </row>
    <row r="39" spans="1:7" ht="25.5">
      <c r="A39" s="161" t="s">
        <v>413</v>
      </c>
      <c r="B39" s="87"/>
      <c r="C39" s="180" t="s">
        <v>594</v>
      </c>
      <c r="D39" s="160">
        <f t="shared" si="2"/>
        <v>84.3</v>
      </c>
      <c r="E39" s="160">
        <f t="shared" si="2"/>
        <v>0</v>
      </c>
      <c r="F39" s="160">
        <f t="shared" si="2"/>
        <v>84.3</v>
      </c>
      <c r="G39" s="181">
        <f t="shared" si="0"/>
        <v>0</v>
      </c>
    </row>
    <row r="40" spans="1:7" ht="25.5">
      <c r="A40" s="200" t="s">
        <v>414</v>
      </c>
      <c r="B40" s="87"/>
      <c r="C40" s="180" t="s">
        <v>242</v>
      </c>
      <c r="D40" s="160">
        <f t="shared" si="2"/>
        <v>84.3</v>
      </c>
      <c r="E40" s="160">
        <f t="shared" si="2"/>
        <v>0</v>
      </c>
      <c r="F40" s="160">
        <f t="shared" si="2"/>
        <v>84.3</v>
      </c>
      <c r="G40" s="181">
        <f t="shared" si="0"/>
        <v>0</v>
      </c>
    </row>
    <row r="41" spans="1:7" ht="25.5">
      <c r="A41" s="161"/>
      <c r="B41" s="87" t="s">
        <v>18</v>
      </c>
      <c r="C41" s="159" t="s">
        <v>238</v>
      </c>
      <c r="D41" s="179">
        <v>84.3</v>
      </c>
      <c r="E41" s="160">
        <v>0</v>
      </c>
      <c r="F41" s="160">
        <f>D41-E41</f>
        <v>84.3</v>
      </c>
      <c r="G41" s="181">
        <f t="shared" si="0"/>
        <v>0</v>
      </c>
    </row>
    <row r="42" spans="1:7" ht="38.25">
      <c r="A42" s="161" t="s">
        <v>783</v>
      </c>
      <c r="B42" s="87"/>
      <c r="C42" s="159" t="s">
        <v>784</v>
      </c>
      <c r="D42" s="179">
        <f>D43</f>
        <v>99.3</v>
      </c>
      <c r="E42" s="179">
        <f>E43</f>
        <v>99.3</v>
      </c>
      <c r="F42" s="160">
        <f>D42-E42</f>
        <v>0</v>
      </c>
      <c r="G42" s="160">
        <f t="shared" si="0"/>
        <v>100</v>
      </c>
    </row>
    <row r="43" spans="1:7" ht="25.5">
      <c r="A43" s="161" t="s">
        <v>785</v>
      </c>
      <c r="B43" s="87"/>
      <c r="C43" s="159" t="s">
        <v>786</v>
      </c>
      <c r="D43" s="179">
        <f>D44</f>
        <v>99.3</v>
      </c>
      <c r="E43" s="179">
        <f>E44</f>
        <v>99.3</v>
      </c>
      <c r="F43" s="160">
        <f>D43-E43</f>
        <v>0</v>
      </c>
      <c r="G43" s="160">
        <f t="shared" si="0"/>
        <v>100</v>
      </c>
    </row>
    <row r="44" spans="1:7" ht="25.5">
      <c r="A44" s="161"/>
      <c r="B44" s="87" t="s">
        <v>18</v>
      </c>
      <c r="C44" s="159" t="s">
        <v>238</v>
      </c>
      <c r="D44" s="179">
        <v>99.3</v>
      </c>
      <c r="E44" s="160">
        <v>99.3</v>
      </c>
      <c r="F44" s="160">
        <f>D44-E44</f>
        <v>0</v>
      </c>
      <c r="G44" s="160">
        <f t="shared" si="0"/>
        <v>100</v>
      </c>
    </row>
    <row r="45" spans="1:7" ht="51">
      <c r="A45" s="175" t="s">
        <v>415</v>
      </c>
      <c r="B45" s="30"/>
      <c r="C45" s="154" t="s">
        <v>357</v>
      </c>
      <c r="D45" s="176">
        <f>D46+D49</f>
        <v>471.8</v>
      </c>
      <c r="E45" s="176">
        <f>E46+E49</f>
        <v>471.8</v>
      </c>
      <c r="F45" s="176">
        <f>F46+F49</f>
        <v>0</v>
      </c>
      <c r="G45" s="181">
        <f t="shared" si="0"/>
        <v>100</v>
      </c>
    </row>
    <row r="46" spans="1:7" ht="51">
      <c r="A46" s="182" t="s">
        <v>416</v>
      </c>
      <c r="B46" s="87"/>
      <c r="C46" s="178" t="s">
        <v>595</v>
      </c>
      <c r="D46" s="179">
        <f aca="true" t="shared" si="3" ref="D46:F47">D47</f>
        <v>471.8</v>
      </c>
      <c r="E46" s="179">
        <f t="shared" si="3"/>
        <v>471.8</v>
      </c>
      <c r="F46" s="179">
        <f t="shared" si="3"/>
        <v>0</v>
      </c>
      <c r="G46" s="160">
        <f>E46/D46*100</f>
        <v>100</v>
      </c>
    </row>
    <row r="47" spans="1:7" ht="25.5">
      <c r="A47" s="161" t="s">
        <v>417</v>
      </c>
      <c r="B47" s="87"/>
      <c r="C47" s="180" t="s">
        <v>596</v>
      </c>
      <c r="D47" s="179">
        <f t="shared" si="3"/>
        <v>471.8</v>
      </c>
      <c r="E47" s="179">
        <f t="shared" si="3"/>
        <v>471.8</v>
      </c>
      <c r="F47" s="179">
        <f t="shared" si="3"/>
        <v>0</v>
      </c>
      <c r="G47" s="160">
        <f t="shared" si="0"/>
        <v>100</v>
      </c>
    </row>
    <row r="48" spans="1:7" ht="25.5">
      <c r="A48" s="161"/>
      <c r="B48" s="87" t="s">
        <v>26</v>
      </c>
      <c r="C48" s="159" t="s">
        <v>27</v>
      </c>
      <c r="D48" s="179">
        <v>471.8</v>
      </c>
      <c r="E48" s="160">
        <v>471.8</v>
      </c>
      <c r="F48" s="160">
        <f>D48-E48</f>
        <v>0</v>
      </c>
      <c r="G48" s="160">
        <f t="shared" si="0"/>
        <v>100</v>
      </c>
    </row>
    <row r="49" spans="1:7" ht="40.5" customHeight="1" hidden="1">
      <c r="A49" s="182" t="s">
        <v>418</v>
      </c>
      <c r="B49" s="87"/>
      <c r="C49" s="178" t="s">
        <v>597</v>
      </c>
      <c r="D49" s="160">
        <f aca="true" t="shared" si="4" ref="D49:F50">D50</f>
        <v>0</v>
      </c>
      <c r="E49" s="160">
        <f t="shared" si="4"/>
        <v>0</v>
      </c>
      <c r="F49" s="160">
        <f t="shared" si="4"/>
        <v>0</v>
      </c>
      <c r="G49" s="181" t="e">
        <f t="shared" si="0"/>
        <v>#DIV/0!</v>
      </c>
    </row>
    <row r="50" spans="1:7" ht="38.25" hidden="1">
      <c r="A50" s="161" t="s">
        <v>419</v>
      </c>
      <c r="B50" s="87"/>
      <c r="C50" s="180" t="s">
        <v>598</v>
      </c>
      <c r="D50" s="160">
        <f t="shared" si="4"/>
        <v>0</v>
      </c>
      <c r="E50" s="160">
        <f t="shared" si="4"/>
        <v>0</v>
      </c>
      <c r="F50" s="160">
        <f t="shared" si="4"/>
        <v>0</v>
      </c>
      <c r="G50" s="181" t="e">
        <f t="shared" si="0"/>
        <v>#DIV/0!</v>
      </c>
    </row>
    <row r="51" spans="1:7" ht="25.5" hidden="1">
      <c r="A51" s="161"/>
      <c r="B51" s="87" t="s">
        <v>18</v>
      </c>
      <c r="C51" s="159" t="s">
        <v>238</v>
      </c>
      <c r="D51" s="179">
        <v>0</v>
      </c>
      <c r="E51" s="160">
        <v>0</v>
      </c>
      <c r="F51" s="160">
        <f>D51-E51</f>
        <v>0</v>
      </c>
      <c r="G51" s="181" t="e">
        <f t="shared" si="0"/>
        <v>#DIV/0!</v>
      </c>
    </row>
    <row r="52" spans="1:7" ht="38.25">
      <c r="A52" s="175" t="s">
        <v>420</v>
      </c>
      <c r="B52" s="30"/>
      <c r="C52" s="154" t="s">
        <v>350</v>
      </c>
      <c r="D52" s="181">
        <f>D53+D66+D79+D86</f>
        <v>4899.8</v>
      </c>
      <c r="E52" s="181">
        <f>E53+E66+E79+E86</f>
        <v>2955.5</v>
      </c>
      <c r="F52" s="181">
        <f>F53+F66+F79+F86</f>
        <v>1944.3</v>
      </c>
      <c r="G52" s="181">
        <f t="shared" si="0"/>
        <v>60.31878852198048</v>
      </c>
    </row>
    <row r="53" spans="1:7" ht="63.75">
      <c r="A53" s="182" t="s">
        <v>421</v>
      </c>
      <c r="B53" s="87"/>
      <c r="C53" s="178" t="s">
        <v>351</v>
      </c>
      <c r="D53" s="160">
        <f>D54+D61</f>
        <v>2139.9</v>
      </c>
      <c r="E53" s="160">
        <f>E54+E61</f>
        <v>1273.8</v>
      </c>
      <c r="F53" s="160">
        <f>F54+F61</f>
        <v>866.0999999999999</v>
      </c>
      <c r="G53" s="160">
        <f t="shared" si="0"/>
        <v>59.52614608159259</v>
      </c>
    </row>
    <row r="54" spans="1:7" ht="51">
      <c r="A54" s="161" t="s">
        <v>422</v>
      </c>
      <c r="B54" s="87"/>
      <c r="C54" s="180" t="s">
        <v>599</v>
      </c>
      <c r="D54" s="160">
        <f>D55+D57+D59</f>
        <v>2008.9</v>
      </c>
      <c r="E54" s="160">
        <f>E55+E57+E59</f>
        <v>1207.2</v>
      </c>
      <c r="F54" s="160">
        <f>F55+F57+F59</f>
        <v>801.6999999999999</v>
      </c>
      <c r="G54" s="160">
        <f t="shared" si="0"/>
        <v>60.09258798347354</v>
      </c>
    </row>
    <row r="55" spans="1:7" ht="38.25">
      <c r="A55" s="161" t="s">
        <v>423</v>
      </c>
      <c r="B55" s="87"/>
      <c r="C55" s="180" t="s">
        <v>600</v>
      </c>
      <c r="D55" s="160">
        <f>D56</f>
        <v>3.9</v>
      </c>
      <c r="E55" s="160">
        <f>E56</f>
        <v>0</v>
      </c>
      <c r="F55" s="160">
        <f>F56</f>
        <v>3.9</v>
      </c>
      <c r="G55" s="181">
        <f t="shared" si="0"/>
        <v>0</v>
      </c>
    </row>
    <row r="56" spans="1:7" ht="25.5">
      <c r="A56" s="161"/>
      <c r="B56" s="87" t="s">
        <v>18</v>
      </c>
      <c r="C56" s="159" t="s">
        <v>238</v>
      </c>
      <c r="D56" s="179">
        <v>3.9</v>
      </c>
      <c r="E56" s="160">
        <v>0</v>
      </c>
      <c r="F56" s="160">
        <f>D56-E56</f>
        <v>3.9</v>
      </c>
      <c r="G56" s="181">
        <f t="shared" si="0"/>
        <v>0</v>
      </c>
    </row>
    <row r="57" spans="1:7" ht="38.25">
      <c r="A57" s="161" t="s">
        <v>424</v>
      </c>
      <c r="B57" s="87"/>
      <c r="C57" s="183" t="s">
        <v>601</v>
      </c>
      <c r="D57" s="160">
        <f>D58</f>
        <v>5</v>
      </c>
      <c r="E57" s="160">
        <f>E58</f>
        <v>0</v>
      </c>
      <c r="F57" s="160">
        <f>F58</f>
        <v>5</v>
      </c>
      <c r="G57" s="181">
        <f t="shared" si="0"/>
        <v>0</v>
      </c>
    </row>
    <row r="58" spans="1:7" ht="25.5">
      <c r="A58" s="161"/>
      <c r="B58" s="87" t="s">
        <v>18</v>
      </c>
      <c r="C58" s="159" t="s">
        <v>238</v>
      </c>
      <c r="D58" s="179">
        <v>5</v>
      </c>
      <c r="E58" s="160">
        <v>0</v>
      </c>
      <c r="F58" s="160">
        <f>D58-E58</f>
        <v>5</v>
      </c>
      <c r="G58" s="181">
        <f t="shared" si="0"/>
        <v>0</v>
      </c>
    </row>
    <row r="59" spans="1:7" ht="38.25">
      <c r="A59" s="161" t="s">
        <v>425</v>
      </c>
      <c r="B59" s="87"/>
      <c r="C59" s="180" t="s">
        <v>586</v>
      </c>
      <c r="D59" s="160">
        <f>D60</f>
        <v>2000</v>
      </c>
      <c r="E59" s="160">
        <f>E60</f>
        <v>1207.2</v>
      </c>
      <c r="F59" s="160">
        <f>F60</f>
        <v>792.8</v>
      </c>
      <c r="G59" s="160">
        <f t="shared" si="0"/>
        <v>60.36</v>
      </c>
    </row>
    <row r="60" spans="1:7" ht="30.75" customHeight="1">
      <c r="A60" s="161"/>
      <c r="B60" s="87" t="s">
        <v>24</v>
      </c>
      <c r="C60" s="203" t="s">
        <v>122</v>
      </c>
      <c r="D60" s="179">
        <v>2000</v>
      </c>
      <c r="E60" s="160">
        <v>1207.2</v>
      </c>
      <c r="F60" s="160">
        <f>D60-E60</f>
        <v>792.8</v>
      </c>
      <c r="G60" s="160">
        <f t="shared" si="0"/>
        <v>60.36</v>
      </c>
    </row>
    <row r="61" spans="1:7" ht="30.75" customHeight="1">
      <c r="A61" s="161" t="s">
        <v>426</v>
      </c>
      <c r="B61" s="87"/>
      <c r="C61" s="203" t="s">
        <v>602</v>
      </c>
      <c r="D61" s="160">
        <f>D62+D64</f>
        <v>131</v>
      </c>
      <c r="E61" s="160">
        <f>E62+E64</f>
        <v>66.6</v>
      </c>
      <c r="F61" s="160">
        <f>F62+F64</f>
        <v>64.4</v>
      </c>
      <c r="G61" s="160">
        <f t="shared" si="0"/>
        <v>50.83969465648855</v>
      </c>
    </row>
    <row r="62" spans="1:7" ht="38.25" hidden="1">
      <c r="A62" s="161" t="s">
        <v>427</v>
      </c>
      <c r="B62" s="87"/>
      <c r="C62" s="203" t="s">
        <v>603</v>
      </c>
      <c r="D62" s="160">
        <f>D63</f>
        <v>0</v>
      </c>
      <c r="E62" s="160">
        <f>E63</f>
        <v>0</v>
      </c>
      <c r="F62" s="160">
        <f>F63</f>
        <v>0</v>
      </c>
      <c r="G62" s="160">
        <v>0</v>
      </c>
    </row>
    <row r="63" spans="1:7" ht="25.5" hidden="1">
      <c r="A63" s="161"/>
      <c r="B63" s="87" t="s">
        <v>18</v>
      </c>
      <c r="C63" s="159" t="s">
        <v>238</v>
      </c>
      <c r="D63" s="179">
        <v>0</v>
      </c>
      <c r="E63" s="160">
        <v>0</v>
      </c>
      <c r="F63" s="122">
        <f>D63-E63</f>
        <v>0</v>
      </c>
      <c r="G63" s="160">
        <v>0</v>
      </c>
    </row>
    <row r="64" spans="1:7" ht="25.5">
      <c r="A64" s="161" t="s">
        <v>428</v>
      </c>
      <c r="B64" s="87"/>
      <c r="C64" s="159" t="s">
        <v>604</v>
      </c>
      <c r="D64" s="160">
        <f>D65</f>
        <v>131</v>
      </c>
      <c r="E64" s="160">
        <f>E65</f>
        <v>66.6</v>
      </c>
      <c r="F64" s="160">
        <f>F65</f>
        <v>64.4</v>
      </c>
      <c r="G64" s="160">
        <f t="shared" si="0"/>
        <v>50.83969465648855</v>
      </c>
    </row>
    <row r="65" spans="1:7" ht="25.5">
      <c r="A65" s="161"/>
      <c r="B65" s="87" t="s">
        <v>18</v>
      </c>
      <c r="C65" s="159" t="s">
        <v>238</v>
      </c>
      <c r="D65" s="179">
        <v>131</v>
      </c>
      <c r="E65" s="160">
        <v>66.6</v>
      </c>
      <c r="F65" s="160">
        <f>D65-E65</f>
        <v>64.4</v>
      </c>
      <c r="G65" s="160">
        <f t="shared" si="0"/>
        <v>50.83969465648855</v>
      </c>
    </row>
    <row r="66" spans="1:7" ht="25.5">
      <c r="A66" s="182" t="s">
        <v>429</v>
      </c>
      <c r="B66" s="87"/>
      <c r="C66" s="178" t="s">
        <v>352</v>
      </c>
      <c r="D66" s="160">
        <f>D67+D70+D73+D76</f>
        <v>706.4</v>
      </c>
      <c r="E66" s="160">
        <f>E67+E70+E73+E76</f>
        <v>421.4</v>
      </c>
      <c r="F66" s="160">
        <f>F67+F70+F73+F76</f>
        <v>285</v>
      </c>
      <c r="G66" s="160">
        <f t="shared" si="0"/>
        <v>59.65458663646659</v>
      </c>
    </row>
    <row r="67" spans="1:7" ht="38.25">
      <c r="A67" s="87" t="s">
        <v>430</v>
      </c>
      <c r="B67" s="87"/>
      <c r="C67" s="180" t="s">
        <v>605</v>
      </c>
      <c r="D67" s="160">
        <f aca="true" t="shared" si="5" ref="D67:F68">D68</f>
        <v>303</v>
      </c>
      <c r="E67" s="160">
        <f t="shared" si="5"/>
        <v>58</v>
      </c>
      <c r="F67" s="160">
        <f t="shared" si="5"/>
        <v>245</v>
      </c>
      <c r="G67" s="160">
        <f t="shared" si="0"/>
        <v>19.141914191419144</v>
      </c>
    </row>
    <row r="68" spans="1:7" ht="12.75">
      <c r="A68" s="87" t="s">
        <v>431</v>
      </c>
      <c r="B68" s="87"/>
      <c r="C68" s="180" t="s">
        <v>606</v>
      </c>
      <c r="D68" s="160">
        <f t="shared" si="5"/>
        <v>303</v>
      </c>
      <c r="E68" s="160">
        <f t="shared" si="5"/>
        <v>58</v>
      </c>
      <c r="F68" s="160">
        <f t="shared" si="5"/>
        <v>245</v>
      </c>
      <c r="G68" s="160">
        <f t="shared" si="0"/>
        <v>19.141914191419144</v>
      </c>
    </row>
    <row r="69" spans="1:7" ht="25.5">
      <c r="A69" s="161"/>
      <c r="B69" s="87" t="s">
        <v>18</v>
      </c>
      <c r="C69" s="159" t="s">
        <v>238</v>
      </c>
      <c r="D69" s="179">
        <v>303</v>
      </c>
      <c r="E69" s="160">
        <v>58</v>
      </c>
      <c r="F69" s="160">
        <f>D69-E69</f>
        <v>245</v>
      </c>
      <c r="G69" s="160">
        <f t="shared" si="0"/>
        <v>19.141914191419144</v>
      </c>
    </row>
    <row r="70" spans="1:7" ht="25.5">
      <c r="A70" s="161" t="s">
        <v>432</v>
      </c>
      <c r="B70" s="87"/>
      <c r="C70" s="180" t="s">
        <v>607</v>
      </c>
      <c r="D70" s="160">
        <f aca="true" t="shared" si="6" ref="D70:F71">D71</f>
        <v>80</v>
      </c>
      <c r="E70" s="160">
        <f t="shared" si="6"/>
        <v>49</v>
      </c>
      <c r="F70" s="160">
        <f t="shared" si="6"/>
        <v>31</v>
      </c>
      <c r="G70" s="160">
        <f t="shared" si="0"/>
        <v>61.25000000000001</v>
      </c>
    </row>
    <row r="71" spans="1:7" ht="12.75">
      <c r="A71" s="161" t="s">
        <v>433</v>
      </c>
      <c r="B71" s="87"/>
      <c r="C71" s="180" t="s">
        <v>606</v>
      </c>
      <c r="D71" s="160">
        <f t="shared" si="6"/>
        <v>80</v>
      </c>
      <c r="E71" s="160">
        <f t="shared" si="6"/>
        <v>49</v>
      </c>
      <c r="F71" s="160">
        <f t="shared" si="6"/>
        <v>31</v>
      </c>
      <c r="G71" s="160">
        <f t="shared" si="0"/>
        <v>61.25000000000001</v>
      </c>
    </row>
    <row r="72" spans="1:7" ht="25.5">
      <c r="A72" s="161"/>
      <c r="B72" s="87" t="s">
        <v>18</v>
      </c>
      <c r="C72" s="159" t="s">
        <v>238</v>
      </c>
      <c r="D72" s="179">
        <v>80</v>
      </c>
      <c r="E72" s="160">
        <v>49</v>
      </c>
      <c r="F72" s="160">
        <f>D72-E72</f>
        <v>31</v>
      </c>
      <c r="G72" s="160">
        <f t="shared" si="0"/>
        <v>61.25000000000001</v>
      </c>
    </row>
    <row r="73" spans="1:7" ht="25.5">
      <c r="A73" s="161" t="s">
        <v>434</v>
      </c>
      <c r="B73" s="87"/>
      <c r="C73" s="180" t="s">
        <v>608</v>
      </c>
      <c r="D73" s="160">
        <f aca="true" t="shared" si="7" ref="D73:F74">D74</f>
        <v>30</v>
      </c>
      <c r="E73" s="160">
        <f t="shared" si="7"/>
        <v>30</v>
      </c>
      <c r="F73" s="160">
        <f t="shared" si="7"/>
        <v>0</v>
      </c>
      <c r="G73" s="160">
        <f t="shared" si="0"/>
        <v>100</v>
      </c>
    </row>
    <row r="74" spans="1:7" ht="12.75">
      <c r="A74" s="161" t="s">
        <v>435</v>
      </c>
      <c r="B74" s="87"/>
      <c r="C74" s="180" t="s">
        <v>606</v>
      </c>
      <c r="D74" s="160">
        <f t="shared" si="7"/>
        <v>30</v>
      </c>
      <c r="E74" s="160">
        <f t="shared" si="7"/>
        <v>30</v>
      </c>
      <c r="F74" s="160">
        <f t="shared" si="7"/>
        <v>0</v>
      </c>
      <c r="G74" s="160">
        <f t="shared" si="0"/>
        <v>100</v>
      </c>
    </row>
    <row r="75" spans="1:7" ht="25.5">
      <c r="A75" s="161"/>
      <c r="B75" s="87" t="s">
        <v>18</v>
      </c>
      <c r="C75" s="159" t="s">
        <v>238</v>
      </c>
      <c r="D75" s="179">
        <v>30</v>
      </c>
      <c r="E75" s="160">
        <v>30</v>
      </c>
      <c r="F75" s="122">
        <f>D75-E75</f>
        <v>0</v>
      </c>
      <c r="G75" s="160">
        <f t="shared" si="0"/>
        <v>100</v>
      </c>
    </row>
    <row r="76" spans="1:7" ht="25.5">
      <c r="A76" s="161" t="s">
        <v>436</v>
      </c>
      <c r="B76" s="87"/>
      <c r="C76" s="180" t="s">
        <v>609</v>
      </c>
      <c r="D76" s="160">
        <f aca="true" t="shared" si="8" ref="D76:F77">D77</f>
        <v>293.4</v>
      </c>
      <c r="E76" s="160">
        <f t="shared" si="8"/>
        <v>284.4</v>
      </c>
      <c r="F76" s="160">
        <f t="shared" si="8"/>
        <v>9</v>
      </c>
      <c r="G76" s="160">
        <f t="shared" si="0"/>
        <v>96.93251533742331</v>
      </c>
    </row>
    <row r="77" spans="1:7" ht="12.75">
      <c r="A77" s="161" t="s">
        <v>437</v>
      </c>
      <c r="B77" s="87"/>
      <c r="C77" s="180" t="s">
        <v>606</v>
      </c>
      <c r="D77" s="160">
        <f t="shared" si="8"/>
        <v>293.4</v>
      </c>
      <c r="E77" s="160">
        <f t="shared" si="8"/>
        <v>284.4</v>
      </c>
      <c r="F77" s="160">
        <f t="shared" si="8"/>
        <v>9</v>
      </c>
      <c r="G77" s="160">
        <f t="shared" si="0"/>
        <v>96.93251533742331</v>
      </c>
    </row>
    <row r="78" spans="1:7" ht="25.5">
      <c r="A78" s="161"/>
      <c r="B78" s="87" t="s">
        <v>18</v>
      </c>
      <c r="C78" s="159" t="s">
        <v>238</v>
      </c>
      <c r="D78" s="179">
        <v>293.4</v>
      </c>
      <c r="E78" s="160">
        <v>284.4</v>
      </c>
      <c r="F78" s="160">
        <f>D78-E78</f>
        <v>9</v>
      </c>
      <c r="G78" s="160">
        <f aca="true" t="shared" si="9" ref="G78:G149">E78/D78*100</f>
        <v>96.93251533742331</v>
      </c>
    </row>
    <row r="79" spans="1:7" ht="25.5">
      <c r="A79" s="182" t="s">
        <v>438</v>
      </c>
      <c r="B79" s="87"/>
      <c r="C79" s="178" t="s">
        <v>356</v>
      </c>
      <c r="D79" s="160">
        <f>D80+D83</f>
        <v>53.5</v>
      </c>
      <c r="E79" s="160">
        <f>E80+E83</f>
        <v>7.3</v>
      </c>
      <c r="F79" s="160">
        <f>F80+F83</f>
        <v>46.2</v>
      </c>
      <c r="G79" s="160">
        <f t="shared" si="9"/>
        <v>13.644859813084112</v>
      </c>
    </row>
    <row r="80" spans="1:7" ht="21.75" customHeight="1">
      <c r="A80" s="161" t="s">
        <v>439</v>
      </c>
      <c r="B80" s="87"/>
      <c r="C80" s="183" t="s">
        <v>610</v>
      </c>
      <c r="D80" s="160">
        <f aca="true" t="shared" si="10" ref="D80:F81">D81</f>
        <v>7.3</v>
      </c>
      <c r="E80" s="160">
        <f t="shared" si="10"/>
        <v>7.3</v>
      </c>
      <c r="F80" s="160">
        <f t="shared" si="10"/>
        <v>0</v>
      </c>
      <c r="G80" s="160">
        <f t="shared" si="9"/>
        <v>100</v>
      </c>
    </row>
    <row r="81" spans="1:7" ht="25.5">
      <c r="A81" s="161" t="s">
        <v>440</v>
      </c>
      <c r="B81" s="87"/>
      <c r="C81" s="183" t="s">
        <v>611</v>
      </c>
      <c r="D81" s="160">
        <f t="shared" si="10"/>
        <v>7.3</v>
      </c>
      <c r="E81" s="160">
        <f t="shared" si="10"/>
        <v>7.3</v>
      </c>
      <c r="F81" s="160">
        <f t="shared" si="10"/>
        <v>0</v>
      </c>
      <c r="G81" s="160">
        <f t="shared" si="9"/>
        <v>100</v>
      </c>
    </row>
    <row r="82" spans="1:7" ht="25.5">
      <c r="A82" s="161"/>
      <c r="B82" s="87" t="s">
        <v>18</v>
      </c>
      <c r="C82" s="159" t="s">
        <v>238</v>
      </c>
      <c r="D82" s="179">
        <v>7.3</v>
      </c>
      <c r="E82" s="160">
        <v>7.3</v>
      </c>
      <c r="F82" s="122">
        <f>D82-E82</f>
        <v>0</v>
      </c>
      <c r="G82" s="160">
        <f t="shared" si="9"/>
        <v>100</v>
      </c>
    </row>
    <row r="83" spans="1:7" ht="25.5">
      <c r="A83" s="161" t="s">
        <v>441</v>
      </c>
      <c r="B83" s="87"/>
      <c r="C83" s="183" t="s">
        <v>612</v>
      </c>
      <c r="D83" s="160">
        <f aca="true" t="shared" si="11" ref="D83:F84">D84</f>
        <v>46.2</v>
      </c>
      <c r="E83" s="160">
        <f t="shared" si="11"/>
        <v>0</v>
      </c>
      <c r="F83" s="160">
        <f t="shared" si="11"/>
        <v>46.2</v>
      </c>
      <c r="G83" s="160">
        <f t="shared" si="9"/>
        <v>0</v>
      </c>
    </row>
    <row r="84" spans="1:7" ht="25.5">
      <c r="A84" s="161" t="s">
        <v>442</v>
      </c>
      <c r="B84" s="87"/>
      <c r="C84" s="183" t="s">
        <v>613</v>
      </c>
      <c r="D84" s="160">
        <f t="shared" si="11"/>
        <v>46.2</v>
      </c>
      <c r="E84" s="160">
        <f t="shared" si="11"/>
        <v>0</v>
      </c>
      <c r="F84" s="160">
        <f t="shared" si="11"/>
        <v>46.2</v>
      </c>
      <c r="G84" s="160">
        <f t="shared" si="9"/>
        <v>0</v>
      </c>
    </row>
    <row r="85" spans="1:7" ht="25.5">
      <c r="A85" s="161"/>
      <c r="B85" s="87" t="s">
        <v>18</v>
      </c>
      <c r="C85" s="159" t="s">
        <v>238</v>
      </c>
      <c r="D85" s="179">
        <v>46.2</v>
      </c>
      <c r="E85" s="160">
        <v>0</v>
      </c>
      <c r="F85" s="160">
        <f>D85-E85</f>
        <v>46.2</v>
      </c>
      <c r="G85" s="160">
        <f t="shared" si="9"/>
        <v>0</v>
      </c>
    </row>
    <row r="86" spans="1:7" ht="51">
      <c r="A86" s="182" t="s">
        <v>443</v>
      </c>
      <c r="B86" s="87"/>
      <c r="C86" s="178" t="s">
        <v>355</v>
      </c>
      <c r="D86" s="160">
        <f>D87</f>
        <v>2000</v>
      </c>
      <c r="E86" s="160">
        <f>E87</f>
        <v>1253</v>
      </c>
      <c r="F86" s="160">
        <f>F87</f>
        <v>747</v>
      </c>
      <c r="G86" s="160">
        <f t="shared" si="9"/>
        <v>62.64999999999999</v>
      </c>
    </row>
    <row r="87" spans="1:7" ht="51">
      <c r="A87" s="161" t="s">
        <v>444</v>
      </c>
      <c r="B87" s="87"/>
      <c r="C87" s="180" t="s">
        <v>614</v>
      </c>
      <c r="D87" s="160">
        <f>D90+D88</f>
        <v>2000</v>
      </c>
      <c r="E87" s="160">
        <f>E90+E88</f>
        <v>1253</v>
      </c>
      <c r="F87" s="160">
        <f>F90+F88</f>
        <v>747</v>
      </c>
      <c r="G87" s="160">
        <f t="shared" si="9"/>
        <v>62.64999999999999</v>
      </c>
    </row>
    <row r="88" spans="1:7" ht="25.5">
      <c r="A88" s="161" t="s">
        <v>683</v>
      </c>
      <c r="B88" s="87"/>
      <c r="C88" s="180" t="s">
        <v>684</v>
      </c>
      <c r="D88" s="160">
        <f>D89</f>
        <v>1500</v>
      </c>
      <c r="E88" s="160">
        <f>E89</f>
        <v>753</v>
      </c>
      <c r="F88" s="160">
        <f>F89</f>
        <v>747</v>
      </c>
      <c r="G88" s="160">
        <f t="shared" si="9"/>
        <v>50.2</v>
      </c>
    </row>
    <row r="89" spans="1:7" ht="12.75">
      <c r="A89" s="161"/>
      <c r="B89" s="87" t="s">
        <v>24</v>
      </c>
      <c r="C89" s="159" t="s">
        <v>122</v>
      </c>
      <c r="D89" s="160">
        <v>1500</v>
      </c>
      <c r="E89" s="160">
        <v>753</v>
      </c>
      <c r="F89" s="160">
        <f>D89-E89</f>
        <v>747</v>
      </c>
      <c r="G89" s="160">
        <f t="shared" si="9"/>
        <v>50.2</v>
      </c>
    </row>
    <row r="90" spans="1:7" ht="38.25">
      <c r="A90" s="161" t="s">
        <v>445</v>
      </c>
      <c r="B90" s="87"/>
      <c r="C90" s="180" t="s">
        <v>615</v>
      </c>
      <c r="D90" s="160">
        <f>D91</f>
        <v>500</v>
      </c>
      <c r="E90" s="160">
        <f>E91</f>
        <v>500</v>
      </c>
      <c r="F90" s="160">
        <f>D90-E90</f>
        <v>0</v>
      </c>
      <c r="G90" s="160">
        <f t="shared" si="9"/>
        <v>100</v>
      </c>
    </row>
    <row r="91" spans="1:7" ht="12.75">
      <c r="A91" s="161"/>
      <c r="B91" s="87" t="s">
        <v>24</v>
      </c>
      <c r="C91" s="159" t="s">
        <v>122</v>
      </c>
      <c r="D91" s="179">
        <v>500</v>
      </c>
      <c r="E91" s="160">
        <v>500</v>
      </c>
      <c r="F91" s="160">
        <f>D91-E91</f>
        <v>0</v>
      </c>
      <c r="G91" s="160">
        <f t="shared" si="9"/>
        <v>100</v>
      </c>
    </row>
    <row r="92" spans="1:7" ht="51">
      <c r="A92" s="175" t="s">
        <v>446</v>
      </c>
      <c r="B92" s="30"/>
      <c r="C92" s="154" t="s">
        <v>344</v>
      </c>
      <c r="D92" s="181">
        <f>D93+D96+D99+D103</f>
        <v>967.1</v>
      </c>
      <c r="E92" s="181">
        <f>E93+E96+E99+E103</f>
        <v>809.4</v>
      </c>
      <c r="F92" s="181">
        <f>F93+F96+F99+F103</f>
        <v>157.70000000000005</v>
      </c>
      <c r="G92" s="181">
        <f t="shared" si="9"/>
        <v>83.69351669941061</v>
      </c>
    </row>
    <row r="93" spans="1:7" ht="38.25">
      <c r="A93" s="182" t="s">
        <v>447</v>
      </c>
      <c r="B93" s="87"/>
      <c r="C93" s="178" t="s">
        <v>616</v>
      </c>
      <c r="D93" s="160">
        <f aca="true" t="shared" si="12" ref="D93:F94">D94</f>
        <v>70</v>
      </c>
      <c r="E93" s="160">
        <f t="shared" si="12"/>
        <v>70</v>
      </c>
      <c r="F93" s="160">
        <f t="shared" si="12"/>
        <v>0</v>
      </c>
      <c r="G93" s="160">
        <f t="shared" si="9"/>
        <v>100</v>
      </c>
    </row>
    <row r="94" spans="1:7" ht="38.25">
      <c r="A94" s="161" t="s">
        <v>448</v>
      </c>
      <c r="B94" s="87"/>
      <c r="C94" s="180" t="s">
        <v>617</v>
      </c>
      <c r="D94" s="160">
        <f t="shared" si="12"/>
        <v>70</v>
      </c>
      <c r="E94" s="160">
        <f t="shared" si="12"/>
        <v>70</v>
      </c>
      <c r="F94" s="160">
        <f t="shared" si="12"/>
        <v>0</v>
      </c>
      <c r="G94" s="160">
        <f t="shared" si="9"/>
        <v>100</v>
      </c>
    </row>
    <row r="95" spans="1:7" ht="12.75">
      <c r="A95" s="161"/>
      <c r="B95" s="87" t="s">
        <v>19</v>
      </c>
      <c r="C95" s="159" t="s">
        <v>20</v>
      </c>
      <c r="D95" s="179">
        <v>70</v>
      </c>
      <c r="E95" s="160">
        <v>70</v>
      </c>
      <c r="F95" s="122">
        <f>D95-E95</f>
        <v>0</v>
      </c>
      <c r="G95" s="160">
        <f t="shared" si="9"/>
        <v>100</v>
      </c>
    </row>
    <row r="96" spans="1:7" ht="38.25" hidden="1">
      <c r="A96" s="182" t="s">
        <v>449</v>
      </c>
      <c r="B96" s="190"/>
      <c r="C96" s="178" t="s">
        <v>618</v>
      </c>
      <c r="D96" s="160">
        <f aca="true" t="shared" si="13" ref="D96:F97">D97</f>
        <v>0</v>
      </c>
      <c r="E96" s="160">
        <f t="shared" si="13"/>
        <v>0</v>
      </c>
      <c r="F96" s="160">
        <f t="shared" si="13"/>
        <v>0</v>
      </c>
      <c r="G96" s="160" t="e">
        <f t="shared" si="9"/>
        <v>#DIV/0!</v>
      </c>
    </row>
    <row r="97" spans="1:7" ht="25.5" hidden="1">
      <c r="A97" s="161" t="s">
        <v>450</v>
      </c>
      <c r="B97" s="87"/>
      <c r="C97" s="180" t="s">
        <v>619</v>
      </c>
      <c r="D97" s="160">
        <f t="shared" si="13"/>
        <v>0</v>
      </c>
      <c r="E97" s="160">
        <f t="shared" si="13"/>
        <v>0</v>
      </c>
      <c r="F97" s="160">
        <f t="shared" si="13"/>
        <v>0</v>
      </c>
      <c r="G97" s="160" t="e">
        <f t="shared" si="9"/>
        <v>#DIV/0!</v>
      </c>
    </row>
    <row r="98" spans="1:7" ht="25.5" hidden="1">
      <c r="A98" s="161"/>
      <c r="B98" s="87" t="s">
        <v>18</v>
      </c>
      <c r="C98" s="159" t="s">
        <v>238</v>
      </c>
      <c r="D98" s="179">
        <v>0</v>
      </c>
      <c r="E98" s="160">
        <v>0</v>
      </c>
      <c r="F98" s="160">
        <f>D98-E98</f>
        <v>0</v>
      </c>
      <c r="G98" s="160" t="e">
        <f t="shared" si="9"/>
        <v>#DIV/0!</v>
      </c>
    </row>
    <row r="99" spans="1:7" ht="25.5" hidden="1">
      <c r="A99" s="182" t="s">
        <v>451</v>
      </c>
      <c r="B99" s="87"/>
      <c r="C99" s="178" t="s">
        <v>345</v>
      </c>
      <c r="D99" s="160">
        <f>D100</f>
        <v>0</v>
      </c>
      <c r="E99" s="160">
        <f aca="true" t="shared" si="14" ref="E99:F101">E100</f>
        <v>0</v>
      </c>
      <c r="F99" s="160">
        <f t="shared" si="14"/>
        <v>0</v>
      </c>
      <c r="G99" s="160" t="e">
        <f t="shared" si="9"/>
        <v>#DIV/0!</v>
      </c>
    </row>
    <row r="100" spans="1:7" ht="38.25" hidden="1">
      <c r="A100" s="161" t="s">
        <v>452</v>
      </c>
      <c r="B100" s="87"/>
      <c r="C100" s="180" t="s">
        <v>620</v>
      </c>
      <c r="D100" s="160">
        <f>D101</f>
        <v>0</v>
      </c>
      <c r="E100" s="160">
        <f t="shared" si="14"/>
        <v>0</v>
      </c>
      <c r="F100" s="160">
        <f t="shared" si="14"/>
        <v>0</v>
      </c>
      <c r="G100" s="160" t="e">
        <f t="shared" si="9"/>
        <v>#DIV/0!</v>
      </c>
    </row>
    <row r="101" spans="1:7" ht="25.5" hidden="1">
      <c r="A101" s="161" t="s">
        <v>453</v>
      </c>
      <c r="B101" s="87"/>
      <c r="C101" s="180" t="s">
        <v>621</v>
      </c>
      <c r="D101" s="160">
        <f>D102</f>
        <v>0</v>
      </c>
      <c r="E101" s="160">
        <f t="shared" si="14"/>
        <v>0</v>
      </c>
      <c r="F101" s="160">
        <f t="shared" si="14"/>
        <v>0</v>
      </c>
      <c r="G101" s="160" t="e">
        <f t="shared" si="9"/>
        <v>#DIV/0!</v>
      </c>
    </row>
    <row r="102" spans="1:7" ht="25.5" hidden="1">
      <c r="A102" s="161"/>
      <c r="B102" s="87" t="s">
        <v>18</v>
      </c>
      <c r="C102" s="159" t="s">
        <v>238</v>
      </c>
      <c r="D102" s="179">
        <v>0</v>
      </c>
      <c r="E102" s="160">
        <v>0</v>
      </c>
      <c r="F102" s="160">
        <f>D102-E102</f>
        <v>0</v>
      </c>
      <c r="G102" s="160" t="e">
        <f t="shared" si="9"/>
        <v>#DIV/0!</v>
      </c>
    </row>
    <row r="103" spans="1:7" ht="51">
      <c r="A103" s="182" t="s">
        <v>454</v>
      </c>
      <c r="B103" s="87"/>
      <c r="C103" s="178" t="s">
        <v>346</v>
      </c>
      <c r="D103" s="160">
        <f aca="true" t="shared" si="15" ref="D103:F105">D104</f>
        <v>897.1</v>
      </c>
      <c r="E103" s="160">
        <f t="shared" si="15"/>
        <v>739.4</v>
      </c>
      <c r="F103" s="160">
        <f t="shared" si="15"/>
        <v>157.70000000000005</v>
      </c>
      <c r="G103" s="160">
        <f t="shared" si="9"/>
        <v>82.42113476758443</v>
      </c>
    </row>
    <row r="104" spans="1:7" ht="60" customHeight="1">
      <c r="A104" s="161" t="s">
        <v>455</v>
      </c>
      <c r="B104" s="87"/>
      <c r="C104" s="180" t="s">
        <v>622</v>
      </c>
      <c r="D104" s="160">
        <f t="shared" si="15"/>
        <v>897.1</v>
      </c>
      <c r="E104" s="160">
        <f t="shared" si="15"/>
        <v>739.4</v>
      </c>
      <c r="F104" s="160">
        <f t="shared" si="15"/>
        <v>157.70000000000005</v>
      </c>
      <c r="G104" s="160">
        <f t="shared" si="9"/>
        <v>82.42113476758443</v>
      </c>
    </row>
    <row r="105" spans="1:7" ht="76.5">
      <c r="A105" s="161" t="s">
        <v>456</v>
      </c>
      <c r="B105" s="87"/>
      <c r="C105" s="180" t="s">
        <v>623</v>
      </c>
      <c r="D105" s="160">
        <f t="shared" si="15"/>
        <v>897.1</v>
      </c>
      <c r="E105" s="160">
        <f t="shared" si="15"/>
        <v>739.4</v>
      </c>
      <c r="F105" s="160">
        <f t="shared" si="15"/>
        <v>157.70000000000005</v>
      </c>
      <c r="G105" s="160">
        <f t="shared" si="9"/>
        <v>82.42113476758443</v>
      </c>
    </row>
    <row r="106" spans="1:7" ht="25.5">
      <c r="A106" s="161"/>
      <c r="B106" s="87" t="s">
        <v>18</v>
      </c>
      <c r="C106" s="159" t="s">
        <v>238</v>
      </c>
      <c r="D106" s="179">
        <v>897.1</v>
      </c>
      <c r="E106" s="160">
        <v>739.4</v>
      </c>
      <c r="F106" s="122">
        <f>D106-E106</f>
        <v>157.70000000000005</v>
      </c>
      <c r="G106" s="160">
        <f t="shared" si="9"/>
        <v>82.42113476758443</v>
      </c>
    </row>
    <row r="107" spans="1:7" ht="38.25">
      <c r="A107" s="175" t="s">
        <v>457</v>
      </c>
      <c r="B107" s="30"/>
      <c r="C107" s="154" t="s">
        <v>624</v>
      </c>
      <c r="D107" s="181">
        <f aca="true" t="shared" si="16" ref="D107:F109">D108</f>
        <v>4</v>
      </c>
      <c r="E107" s="181">
        <f t="shared" si="16"/>
        <v>0</v>
      </c>
      <c r="F107" s="181">
        <f t="shared" si="16"/>
        <v>4</v>
      </c>
      <c r="G107" s="181">
        <f t="shared" si="9"/>
        <v>0</v>
      </c>
    </row>
    <row r="108" spans="1:7" ht="38.25">
      <c r="A108" s="182" t="s">
        <v>458</v>
      </c>
      <c r="B108" s="190"/>
      <c r="C108" s="178" t="s">
        <v>625</v>
      </c>
      <c r="D108" s="160">
        <f t="shared" si="16"/>
        <v>4</v>
      </c>
      <c r="E108" s="160">
        <f t="shared" si="16"/>
        <v>0</v>
      </c>
      <c r="F108" s="160">
        <f t="shared" si="16"/>
        <v>4</v>
      </c>
      <c r="G108" s="160">
        <f t="shared" si="9"/>
        <v>0</v>
      </c>
    </row>
    <row r="109" spans="1:7" ht="25.5">
      <c r="A109" s="161" t="s">
        <v>459</v>
      </c>
      <c r="B109" s="87"/>
      <c r="C109" s="180" t="s">
        <v>626</v>
      </c>
      <c r="D109" s="160">
        <f t="shared" si="16"/>
        <v>4</v>
      </c>
      <c r="E109" s="160">
        <f t="shared" si="16"/>
        <v>0</v>
      </c>
      <c r="F109" s="160">
        <f t="shared" si="16"/>
        <v>4</v>
      </c>
      <c r="G109" s="160">
        <f t="shared" si="9"/>
        <v>0</v>
      </c>
    </row>
    <row r="110" spans="1:7" ht="25.5">
      <c r="A110" s="161"/>
      <c r="B110" s="87" t="s">
        <v>18</v>
      </c>
      <c r="C110" s="159" t="s">
        <v>238</v>
      </c>
      <c r="D110" s="179">
        <v>4</v>
      </c>
      <c r="E110" s="160">
        <v>0</v>
      </c>
      <c r="F110" s="160">
        <f>D110-E110</f>
        <v>4</v>
      </c>
      <c r="G110" s="160">
        <f t="shared" si="9"/>
        <v>0</v>
      </c>
    </row>
    <row r="111" spans="1:7" ht="53.25" customHeight="1">
      <c r="A111" s="175" t="s">
        <v>460</v>
      </c>
      <c r="B111" s="30"/>
      <c r="C111" s="154" t="s">
        <v>347</v>
      </c>
      <c r="D111" s="181">
        <f>D112+D122</f>
        <v>1329.9</v>
      </c>
      <c r="E111" s="181">
        <f>E112+E122</f>
        <v>1051.6</v>
      </c>
      <c r="F111" s="181">
        <f>F112+F122</f>
        <v>278.29999999999995</v>
      </c>
      <c r="G111" s="181">
        <f t="shared" si="9"/>
        <v>79.07361455748551</v>
      </c>
    </row>
    <row r="112" spans="1:7" ht="40.5" customHeight="1">
      <c r="A112" s="182" t="s">
        <v>461</v>
      </c>
      <c r="B112" s="190"/>
      <c r="C112" s="178" t="s">
        <v>627</v>
      </c>
      <c r="D112" s="160">
        <f>D113+D116+D119</f>
        <v>1259.9</v>
      </c>
      <c r="E112" s="160">
        <f>E113+E116+E119</f>
        <v>985.6</v>
      </c>
      <c r="F112" s="160">
        <f>F113+F116+F119</f>
        <v>274.29999999999995</v>
      </c>
      <c r="G112" s="160">
        <f t="shared" si="9"/>
        <v>78.22843082784348</v>
      </c>
    </row>
    <row r="113" spans="1:7" ht="25.5">
      <c r="A113" s="161" t="s">
        <v>462</v>
      </c>
      <c r="B113" s="87"/>
      <c r="C113" s="180" t="s">
        <v>628</v>
      </c>
      <c r="D113" s="160">
        <f>D114+D115</f>
        <v>100</v>
      </c>
      <c r="E113" s="160">
        <f>E114+E115</f>
        <v>100</v>
      </c>
      <c r="F113" s="160">
        <f>F114+F115</f>
        <v>0</v>
      </c>
      <c r="G113" s="160">
        <f t="shared" si="9"/>
        <v>100</v>
      </c>
    </row>
    <row r="114" spans="1:7" ht="25.5" hidden="1">
      <c r="A114" s="161"/>
      <c r="B114" s="87" t="s">
        <v>18</v>
      </c>
      <c r="C114" s="159" t="s">
        <v>238</v>
      </c>
      <c r="D114" s="179">
        <v>0</v>
      </c>
      <c r="E114" s="160">
        <v>0</v>
      </c>
      <c r="F114" s="122">
        <f>D114-E114</f>
        <v>0</v>
      </c>
      <c r="G114" s="160" t="e">
        <f t="shared" si="9"/>
        <v>#DIV/0!</v>
      </c>
    </row>
    <row r="115" spans="1:7" ht="12.75">
      <c r="A115" s="161"/>
      <c r="B115" s="87" t="s">
        <v>19</v>
      </c>
      <c r="C115" s="159" t="s">
        <v>20</v>
      </c>
      <c r="D115" s="179">
        <v>100</v>
      </c>
      <c r="E115" s="160">
        <v>100</v>
      </c>
      <c r="F115" s="122">
        <f>D115-E115</f>
        <v>0</v>
      </c>
      <c r="G115" s="160">
        <f t="shared" si="9"/>
        <v>100</v>
      </c>
    </row>
    <row r="116" spans="1:7" ht="25.5">
      <c r="A116" s="161" t="s">
        <v>741</v>
      </c>
      <c r="B116" s="87"/>
      <c r="C116" s="159" t="s">
        <v>743</v>
      </c>
      <c r="D116" s="179">
        <f>D117+D118</f>
        <v>912.5</v>
      </c>
      <c r="E116" s="179">
        <f>E117+E118</f>
        <v>700.7</v>
      </c>
      <c r="F116" s="179">
        <f>F117+F118</f>
        <v>211.79999999999995</v>
      </c>
      <c r="G116" s="160">
        <f t="shared" si="9"/>
        <v>76.78904109589043</v>
      </c>
    </row>
    <row r="117" spans="1:7" ht="25.5">
      <c r="A117" s="161"/>
      <c r="B117" s="87" t="s">
        <v>18</v>
      </c>
      <c r="C117" s="159" t="s">
        <v>238</v>
      </c>
      <c r="D117" s="179">
        <v>912.5</v>
      </c>
      <c r="E117" s="160">
        <v>700.7</v>
      </c>
      <c r="F117" s="122">
        <f>D117-E117</f>
        <v>211.79999999999995</v>
      </c>
      <c r="G117" s="160">
        <f t="shared" si="9"/>
        <v>76.78904109589043</v>
      </c>
    </row>
    <row r="118" spans="1:7" ht="25.5" hidden="1">
      <c r="A118" s="161"/>
      <c r="B118" s="87" t="s">
        <v>26</v>
      </c>
      <c r="C118" s="159" t="s">
        <v>27</v>
      </c>
      <c r="D118" s="179">
        <v>0</v>
      </c>
      <c r="E118" s="160">
        <v>0</v>
      </c>
      <c r="F118" s="122">
        <f>D118-E118</f>
        <v>0</v>
      </c>
      <c r="G118" s="160" t="e">
        <f>E118/D118*100</f>
        <v>#DIV/0!</v>
      </c>
    </row>
    <row r="119" spans="1:7" ht="38.25">
      <c r="A119" s="161" t="s">
        <v>742</v>
      </c>
      <c r="B119" s="87"/>
      <c r="C119" s="159" t="s">
        <v>744</v>
      </c>
      <c r="D119" s="179">
        <f>D120+D121</f>
        <v>247.4</v>
      </c>
      <c r="E119" s="179">
        <f>E120+E121</f>
        <v>184.9</v>
      </c>
      <c r="F119" s="179">
        <f>F120</f>
        <v>62.5</v>
      </c>
      <c r="G119" s="160">
        <f t="shared" si="9"/>
        <v>74.73726758286176</v>
      </c>
    </row>
    <row r="120" spans="1:7" ht="25.5">
      <c r="A120" s="161"/>
      <c r="B120" s="87" t="s">
        <v>18</v>
      </c>
      <c r="C120" s="159" t="s">
        <v>238</v>
      </c>
      <c r="D120" s="179">
        <v>228.6</v>
      </c>
      <c r="E120" s="160">
        <v>166.1</v>
      </c>
      <c r="F120" s="160">
        <f>D120-E120</f>
        <v>62.5</v>
      </c>
      <c r="G120" s="160">
        <f t="shared" si="9"/>
        <v>72.6596675415573</v>
      </c>
    </row>
    <row r="121" spans="1:7" ht="25.5">
      <c r="A121" s="161"/>
      <c r="B121" s="87" t="s">
        <v>26</v>
      </c>
      <c r="C121" s="159" t="s">
        <v>27</v>
      </c>
      <c r="D121" s="179">
        <v>18.8</v>
      </c>
      <c r="E121" s="160">
        <v>18.8</v>
      </c>
      <c r="F121" s="122">
        <f>D121-E121</f>
        <v>0</v>
      </c>
      <c r="G121" s="271">
        <f>E121/D121*100</f>
        <v>100</v>
      </c>
    </row>
    <row r="122" spans="1:7" ht="25.5">
      <c r="A122" s="190" t="s">
        <v>463</v>
      </c>
      <c r="B122" s="190"/>
      <c r="C122" s="178" t="s">
        <v>629</v>
      </c>
      <c r="D122" s="160">
        <f aca="true" t="shared" si="17" ref="D122:F123">D123</f>
        <v>70</v>
      </c>
      <c r="E122" s="160">
        <f t="shared" si="17"/>
        <v>66</v>
      </c>
      <c r="F122" s="160">
        <f t="shared" si="17"/>
        <v>4</v>
      </c>
      <c r="G122" s="160">
        <f t="shared" si="9"/>
        <v>94.28571428571428</v>
      </c>
    </row>
    <row r="123" spans="1:7" ht="38.25">
      <c r="A123" s="87" t="s">
        <v>464</v>
      </c>
      <c r="B123" s="87"/>
      <c r="C123" s="180" t="s">
        <v>630</v>
      </c>
      <c r="D123" s="160">
        <f t="shared" si="17"/>
        <v>70</v>
      </c>
      <c r="E123" s="160">
        <f t="shared" si="17"/>
        <v>66</v>
      </c>
      <c r="F123" s="160">
        <f t="shared" si="17"/>
        <v>4</v>
      </c>
      <c r="G123" s="160">
        <f t="shared" si="9"/>
        <v>94.28571428571428</v>
      </c>
    </row>
    <row r="124" spans="1:7" ht="25.5">
      <c r="A124" s="161"/>
      <c r="B124" s="87" t="s">
        <v>26</v>
      </c>
      <c r="C124" s="159" t="s">
        <v>27</v>
      </c>
      <c r="D124" s="179">
        <v>70</v>
      </c>
      <c r="E124" s="160">
        <v>66</v>
      </c>
      <c r="F124" s="122">
        <f>D124-E124</f>
        <v>4</v>
      </c>
      <c r="G124" s="160">
        <f t="shared" si="9"/>
        <v>94.28571428571428</v>
      </c>
    </row>
    <row r="125" spans="1:7" ht="63.75">
      <c r="A125" s="175" t="s">
        <v>465</v>
      </c>
      <c r="B125" s="30"/>
      <c r="C125" s="154" t="s">
        <v>374</v>
      </c>
      <c r="D125" s="181">
        <f>D126+D142+D149+D159+D166</f>
        <v>49290.2</v>
      </c>
      <c r="E125" s="181">
        <f>E126+E142+E149+E159+E166</f>
        <v>49286</v>
      </c>
      <c r="F125" s="181">
        <f>F126+F142+F149+F159+F166</f>
        <v>4.199999999999932</v>
      </c>
      <c r="G125" s="181">
        <f t="shared" si="9"/>
        <v>99.99147903640076</v>
      </c>
    </row>
    <row r="126" spans="1:7" ht="12.75">
      <c r="A126" s="182" t="s">
        <v>466</v>
      </c>
      <c r="B126" s="87"/>
      <c r="C126" s="178" t="s">
        <v>378</v>
      </c>
      <c r="D126" s="160">
        <f>D127+D130+D133+D136+D139</f>
        <v>26355.899999999998</v>
      </c>
      <c r="E126" s="160">
        <f>E127+E130+E133+E136+E139</f>
        <v>26355.899999999998</v>
      </c>
      <c r="F126" s="160">
        <f>F127+F130+F133+F136+F139</f>
        <v>0</v>
      </c>
      <c r="G126" s="160">
        <f t="shared" si="9"/>
        <v>100</v>
      </c>
    </row>
    <row r="127" spans="1:7" ht="38.25">
      <c r="A127" s="161" t="s">
        <v>467</v>
      </c>
      <c r="B127" s="87"/>
      <c r="C127" s="180" t="s">
        <v>631</v>
      </c>
      <c r="D127" s="160">
        <f aca="true" t="shared" si="18" ref="D127:F128">D128</f>
        <v>11124.6</v>
      </c>
      <c r="E127" s="160">
        <f t="shared" si="18"/>
        <v>11124.6</v>
      </c>
      <c r="F127" s="160">
        <f t="shared" si="18"/>
        <v>0</v>
      </c>
      <c r="G127" s="160">
        <f t="shared" si="9"/>
        <v>100</v>
      </c>
    </row>
    <row r="128" spans="1:7" ht="25.5">
      <c r="A128" s="161" t="s">
        <v>468</v>
      </c>
      <c r="B128" s="87"/>
      <c r="C128" s="180" t="s">
        <v>632</v>
      </c>
      <c r="D128" s="160">
        <f t="shared" si="18"/>
        <v>11124.6</v>
      </c>
      <c r="E128" s="160">
        <f t="shared" si="18"/>
        <v>11124.6</v>
      </c>
      <c r="F128" s="160">
        <f t="shared" si="18"/>
        <v>0</v>
      </c>
      <c r="G128" s="160">
        <f t="shared" si="9"/>
        <v>100</v>
      </c>
    </row>
    <row r="129" spans="1:7" ht="25.5">
      <c r="A129" s="161"/>
      <c r="B129" s="87" t="s">
        <v>26</v>
      </c>
      <c r="C129" s="159" t="s">
        <v>27</v>
      </c>
      <c r="D129" s="179">
        <v>11124.6</v>
      </c>
      <c r="E129" s="160">
        <v>11124.6</v>
      </c>
      <c r="F129" s="122">
        <f>D129-E129</f>
        <v>0</v>
      </c>
      <c r="G129" s="160">
        <f t="shared" si="9"/>
        <v>100</v>
      </c>
    </row>
    <row r="130" spans="1:7" ht="38.25">
      <c r="A130" s="161" t="s">
        <v>469</v>
      </c>
      <c r="B130" s="87"/>
      <c r="C130" s="159" t="s">
        <v>633</v>
      </c>
      <c r="D130" s="160">
        <f aca="true" t="shared" si="19" ref="D130:F131">D131</f>
        <v>8916.9</v>
      </c>
      <c r="E130" s="160">
        <f t="shared" si="19"/>
        <v>8916.9</v>
      </c>
      <c r="F130" s="160">
        <f t="shared" si="19"/>
        <v>0</v>
      </c>
      <c r="G130" s="160">
        <f>E130/D130*100</f>
        <v>100</v>
      </c>
    </row>
    <row r="131" spans="1:7" ht="25.5">
      <c r="A131" s="87" t="s">
        <v>470</v>
      </c>
      <c r="B131" s="87"/>
      <c r="C131" s="180" t="s">
        <v>632</v>
      </c>
      <c r="D131" s="160">
        <f t="shared" si="19"/>
        <v>8916.9</v>
      </c>
      <c r="E131" s="160">
        <f t="shared" si="19"/>
        <v>8916.9</v>
      </c>
      <c r="F131" s="160">
        <f t="shared" si="19"/>
        <v>0</v>
      </c>
      <c r="G131" s="160">
        <f t="shared" si="9"/>
        <v>100</v>
      </c>
    </row>
    <row r="132" spans="1:7" ht="25.5">
      <c r="A132" s="161"/>
      <c r="B132" s="87" t="s">
        <v>26</v>
      </c>
      <c r="C132" s="159" t="s">
        <v>27</v>
      </c>
      <c r="D132" s="179">
        <v>8916.9</v>
      </c>
      <c r="E132" s="160">
        <v>8916.9</v>
      </c>
      <c r="F132" s="122">
        <f>D132-E132</f>
        <v>0</v>
      </c>
      <c r="G132" s="160">
        <f>E132/D132*100</f>
        <v>100</v>
      </c>
    </row>
    <row r="133" spans="1:7" ht="38.25">
      <c r="A133" s="161" t="s">
        <v>471</v>
      </c>
      <c r="B133" s="87"/>
      <c r="C133" s="180" t="s">
        <v>634</v>
      </c>
      <c r="D133" s="160">
        <f aca="true" t="shared" si="20" ref="D133:F134">D134</f>
        <v>6074</v>
      </c>
      <c r="E133" s="160">
        <f t="shared" si="20"/>
        <v>6074</v>
      </c>
      <c r="F133" s="160">
        <f t="shared" si="20"/>
        <v>0</v>
      </c>
      <c r="G133" s="160">
        <f t="shared" si="9"/>
        <v>100</v>
      </c>
    </row>
    <row r="134" spans="1:7" ht="25.5">
      <c r="A134" s="161" t="s">
        <v>472</v>
      </c>
      <c r="B134" s="87"/>
      <c r="C134" s="180" t="s">
        <v>632</v>
      </c>
      <c r="D134" s="160">
        <f t="shared" si="20"/>
        <v>6074</v>
      </c>
      <c r="E134" s="160">
        <f t="shared" si="20"/>
        <v>6074</v>
      </c>
      <c r="F134" s="160">
        <f t="shared" si="20"/>
        <v>0</v>
      </c>
      <c r="G134" s="160">
        <f t="shared" si="9"/>
        <v>100</v>
      </c>
    </row>
    <row r="135" spans="1:7" ht="26.25" customHeight="1">
      <c r="A135" s="161"/>
      <c r="B135" s="87" t="s">
        <v>26</v>
      </c>
      <c r="C135" s="159" t="s">
        <v>27</v>
      </c>
      <c r="D135" s="179">
        <v>6074</v>
      </c>
      <c r="E135" s="160">
        <v>6074</v>
      </c>
      <c r="F135" s="122">
        <f>D135-E135</f>
        <v>0</v>
      </c>
      <c r="G135" s="160">
        <f>E135/D135*100</f>
        <v>100</v>
      </c>
    </row>
    <row r="136" spans="1:7" ht="25.5">
      <c r="A136" s="161" t="s">
        <v>473</v>
      </c>
      <c r="B136" s="87"/>
      <c r="C136" s="184" t="s">
        <v>635</v>
      </c>
      <c r="D136" s="160">
        <f aca="true" t="shared" si="21" ref="D136:F137">D137</f>
        <v>194.6</v>
      </c>
      <c r="E136" s="160">
        <f t="shared" si="21"/>
        <v>194.6</v>
      </c>
      <c r="F136" s="160">
        <f t="shared" si="21"/>
        <v>0</v>
      </c>
      <c r="G136" s="160">
        <f t="shared" si="9"/>
        <v>100</v>
      </c>
    </row>
    <row r="137" spans="1:7" ht="30.75" customHeight="1">
      <c r="A137" s="161" t="s">
        <v>474</v>
      </c>
      <c r="B137" s="87"/>
      <c r="C137" s="184" t="s">
        <v>636</v>
      </c>
      <c r="D137" s="160">
        <f t="shared" si="21"/>
        <v>194.6</v>
      </c>
      <c r="E137" s="160">
        <f t="shared" si="21"/>
        <v>194.6</v>
      </c>
      <c r="F137" s="160">
        <f t="shared" si="21"/>
        <v>0</v>
      </c>
      <c r="G137" s="160">
        <f t="shared" si="9"/>
        <v>100</v>
      </c>
    </row>
    <row r="138" spans="1:7" ht="25.5">
      <c r="A138" s="161"/>
      <c r="B138" s="87" t="s">
        <v>18</v>
      </c>
      <c r="C138" s="159" t="s">
        <v>238</v>
      </c>
      <c r="D138" s="179">
        <v>194.6</v>
      </c>
      <c r="E138" s="160">
        <v>194.6</v>
      </c>
      <c r="F138" s="122">
        <f>D138-E138</f>
        <v>0</v>
      </c>
      <c r="G138" s="160">
        <f t="shared" si="9"/>
        <v>100</v>
      </c>
    </row>
    <row r="139" spans="1:7" ht="38.25">
      <c r="A139" s="161" t="s">
        <v>475</v>
      </c>
      <c r="B139" s="87"/>
      <c r="C139" s="180" t="s">
        <v>637</v>
      </c>
      <c r="D139" s="160">
        <f aca="true" t="shared" si="22" ref="D139:F140">D140</f>
        <v>45.8</v>
      </c>
      <c r="E139" s="160">
        <f t="shared" si="22"/>
        <v>45.8</v>
      </c>
      <c r="F139" s="160">
        <f t="shared" si="22"/>
        <v>0</v>
      </c>
      <c r="G139" s="160">
        <f t="shared" si="9"/>
        <v>100</v>
      </c>
    </row>
    <row r="140" spans="1:7" ht="38.25">
      <c r="A140" s="161" t="s">
        <v>476</v>
      </c>
      <c r="B140" s="87"/>
      <c r="C140" s="180" t="s">
        <v>638</v>
      </c>
      <c r="D140" s="160">
        <f t="shared" si="22"/>
        <v>45.8</v>
      </c>
      <c r="E140" s="160">
        <f t="shared" si="22"/>
        <v>45.8</v>
      </c>
      <c r="F140" s="160">
        <f t="shared" si="22"/>
        <v>0</v>
      </c>
      <c r="G140" s="160">
        <f t="shared" si="9"/>
        <v>100</v>
      </c>
    </row>
    <row r="141" spans="1:7" ht="25.5">
      <c r="A141" s="161"/>
      <c r="B141" s="87" t="s">
        <v>18</v>
      </c>
      <c r="C141" s="159" t="s">
        <v>238</v>
      </c>
      <c r="D141" s="179">
        <v>45.8</v>
      </c>
      <c r="E141" s="160">
        <v>45.8</v>
      </c>
      <c r="F141" s="160">
        <f>D141-E141</f>
        <v>0</v>
      </c>
      <c r="G141" s="160">
        <f t="shared" si="9"/>
        <v>100</v>
      </c>
    </row>
    <row r="142" spans="1:7" ht="25.5">
      <c r="A142" s="182" t="s">
        <v>477</v>
      </c>
      <c r="B142" s="190"/>
      <c r="C142" s="178" t="s">
        <v>384</v>
      </c>
      <c r="D142" s="160">
        <f>D143+D146</f>
        <v>15972.3</v>
      </c>
      <c r="E142" s="160">
        <f>E143+E146</f>
        <v>15972.3</v>
      </c>
      <c r="F142" s="160">
        <f>F143+F146</f>
        <v>0</v>
      </c>
      <c r="G142" s="160">
        <f t="shared" si="9"/>
        <v>100</v>
      </c>
    </row>
    <row r="143" spans="1:7" s="39" customFormat="1" ht="51" customHeight="1">
      <c r="A143" s="161" t="s">
        <v>478</v>
      </c>
      <c r="B143" s="87"/>
      <c r="C143" s="180" t="s">
        <v>639</v>
      </c>
      <c r="D143" s="160">
        <f aca="true" t="shared" si="23" ref="D143:F144">D144</f>
        <v>15712.3</v>
      </c>
      <c r="E143" s="160">
        <f t="shared" si="23"/>
        <v>15712.3</v>
      </c>
      <c r="F143" s="160">
        <f t="shared" si="23"/>
        <v>0</v>
      </c>
      <c r="G143" s="160">
        <f t="shared" si="9"/>
        <v>100</v>
      </c>
    </row>
    <row r="144" spans="1:7" s="39" customFormat="1" ht="35.25" customHeight="1">
      <c r="A144" s="161" t="s">
        <v>479</v>
      </c>
      <c r="B144" s="87"/>
      <c r="C144" s="180" t="s">
        <v>632</v>
      </c>
      <c r="D144" s="160">
        <f t="shared" si="23"/>
        <v>15712.3</v>
      </c>
      <c r="E144" s="160">
        <f t="shared" si="23"/>
        <v>15712.3</v>
      </c>
      <c r="F144" s="160">
        <f t="shared" si="23"/>
        <v>0</v>
      </c>
      <c r="G144" s="160">
        <f t="shared" si="9"/>
        <v>100</v>
      </c>
    </row>
    <row r="145" spans="1:7" s="39" customFormat="1" ht="25.5">
      <c r="A145" s="161"/>
      <c r="B145" s="87" t="s">
        <v>26</v>
      </c>
      <c r="C145" s="159" t="s">
        <v>27</v>
      </c>
      <c r="D145" s="179">
        <v>15712.3</v>
      </c>
      <c r="E145" s="160">
        <v>15712.3</v>
      </c>
      <c r="F145" s="160">
        <f>D145-E145</f>
        <v>0</v>
      </c>
      <c r="G145" s="160">
        <f t="shared" si="9"/>
        <v>100</v>
      </c>
    </row>
    <row r="146" spans="1:7" s="39" customFormat="1" ht="63.75">
      <c r="A146" s="161" t="s">
        <v>480</v>
      </c>
      <c r="B146" s="87"/>
      <c r="C146" s="180" t="s">
        <v>640</v>
      </c>
      <c r="D146" s="160">
        <f aca="true" t="shared" si="24" ref="D146:F147">D147</f>
        <v>260</v>
      </c>
      <c r="E146" s="160">
        <f t="shared" si="24"/>
        <v>260</v>
      </c>
      <c r="F146" s="160">
        <f t="shared" si="24"/>
        <v>0</v>
      </c>
      <c r="G146" s="160">
        <f t="shared" si="9"/>
        <v>100</v>
      </c>
    </row>
    <row r="147" spans="1:7" s="39" customFormat="1" ht="12.75">
      <c r="A147" s="161" t="s">
        <v>481</v>
      </c>
      <c r="B147" s="87"/>
      <c r="C147" s="180" t="s">
        <v>636</v>
      </c>
      <c r="D147" s="160">
        <f t="shared" si="24"/>
        <v>260</v>
      </c>
      <c r="E147" s="160">
        <f t="shared" si="24"/>
        <v>260</v>
      </c>
      <c r="F147" s="160">
        <f t="shared" si="24"/>
        <v>0</v>
      </c>
      <c r="G147" s="160">
        <f t="shared" si="9"/>
        <v>100</v>
      </c>
    </row>
    <row r="148" spans="1:7" s="39" customFormat="1" ht="25.5">
      <c r="A148" s="161"/>
      <c r="B148" s="87" t="s">
        <v>18</v>
      </c>
      <c r="C148" s="159" t="s">
        <v>238</v>
      </c>
      <c r="D148" s="179">
        <v>260</v>
      </c>
      <c r="E148" s="160">
        <v>260</v>
      </c>
      <c r="F148" s="122">
        <f>D148-E148</f>
        <v>0</v>
      </c>
      <c r="G148" s="160">
        <f t="shared" si="9"/>
        <v>100</v>
      </c>
    </row>
    <row r="149" spans="1:7" s="39" customFormat="1" ht="30" customHeight="1">
      <c r="A149" s="182" t="s">
        <v>482</v>
      </c>
      <c r="B149" s="87"/>
      <c r="C149" s="178" t="s">
        <v>375</v>
      </c>
      <c r="D149" s="160">
        <f>D150+D153+D156</f>
        <v>1158.1000000000001</v>
      </c>
      <c r="E149" s="160">
        <f>E150+E153+E156</f>
        <v>1158.1000000000001</v>
      </c>
      <c r="F149" s="160">
        <f>F150+F153+F156</f>
        <v>0</v>
      </c>
      <c r="G149" s="160">
        <f t="shared" si="9"/>
        <v>100</v>
      </c>
    </row>
    <row r="150" spans="1:7" s="39" customFormat="1" ht="38.25">
      <c r="A150" s="161" t="s">
        <v>483</v>
      </c>
      <c r="B150" s="87"/>
      <c r="C150" s="180" t="s">
        <v>641</v>
      </c>
      <c r="D150" s="160">
        <f aca="true" t="shared" si="25" ref="D150:F151">D151</f>
        <v>920.4</v>
      </c>
      <c r="E150" s="160">
        <f t="shared" si="25"/>
        <v>920.4</v>
      </c>
      <c r="F150" s="160">
        <f t="shared" si="25"/>
        <v>0</v>
      </c>
      <c r="G150" s="160">
        <f aca="true" t="shared" si="26" ref="G150:G218">E150/D150*100</f>
        <v>100</v>
      </c>
    </row>
    <row r="151" spans="1:7" s="39" customFormat="1" ht="25.5">
      <c r="A151" s="161" t="s">
        <v>484</v>
      </c>
      <c r="B151" s="87"/>
      <c r="C151" s="180" t="s">
        <v>632</v>
      </c>
      <c r="D151" s="160">
        <f t="shared" si="25"/>
        <v>920.4</v>
      </c>
      <c r="E151" s="160">
        <f t="shared" si="25"/>
        <v>920.4</v>
      </c>
      <c r="F151" s="160">
        <f t="shared" si="25"/>
        <v>0</v>
      </c>
      <c r="G151" s="160">
        <f t="shared" si="26"/>
        <v>100</v>
      </c>
    </row>
    <row r="152" spans="1:7" s="39" customFormat="1" ht="25.5">
      <c r="A152" s="161"/>
      <c r="B152" s="87" t="s">
        <v>26</v>
      </c>
      <c r="C152" s="159" t="s">
        <v>27</v>
      </c>
      <c r="D152" s="179">
        <v>920.4</v>
      </c>
      <c r="E152" s="160">
        <v>920.4</v>
      </c>
      <c r="F152" s="122">
        <f>D152-E152</f>
        <v>0</v>
      </c>
      <c r="G152" s="160">
        <f t="shared" si="26"/>
        <v>100</v>
      </c>
    </row>
    <row r="153" spans="1:7" s="39" customFormat="1" ht="25.5">
      <c r="A153" s="161" t="s">
        <v>485</v>
      </c>
      <c r="B153" s="87"/>
      <c r="C153" s="180" t="s">
        <v>642</v>
      </c>
      <c r="D153" s="160">
        <f aca="true" t="shared" si="27" ref="D153:F154">D154</f>
        <v>150</v>
      </c>
      <c r="E153" s="160">
        <f t="shared" si="27"/>
        <v>150</v>
      </c>
      <c r="F153" s="160">
        <f t="shared" si="27"/>
        <v>0</v>
      </c>
      <c r="G153" s="160">
        <f t="shared" si="26"/>
        <v>100</v>
      </c>
    </row>
    <row r="154" spans="1:7" s="39" customFormat="1" ht="25.5">
      <c r="A154" s="161" t="s">
        <v>486</v>
      </c>
      <c r="B154" s="87"/>
      <c r="C154" s="180" t="s">
        <v>643</v>
      </c>
      <c r="D154" s="160">
        <f t="shared" si="27"/>
        <v>150</v>
      </c>
      <c r="E154" s="160">
        <f t="shared" si="27"/>
        <v>150</v>
      </c>
      <c r="F154" s="160">
        <f t="shared" si="27"/>
        <v>0</v>
      </c>
      <c r="G154" s="160">
        <f t="shared" si="26"/>
        <v>100</v>
      </c>
    </row>
    <row r="155" spans="1:7" s="39" customFormat="1" ht="25.5">
      <c r="A155" s="161"/>
      <c r="B155" s="87" t="s">
        <v>26</v>
      </c>
      <c r="C155" s="159" t="s">
        <v>27</v>
      </c>
      <c r="D155" s="179">
        <v>150</v>
      </c>
      <c r="E155" s="160">
        <v>150</v>
      </c>
      <c r="F155" s="122">
        <f>D155-E155</f>
        <v>0</v>
      </c>
      <c r="G155" s="160">
        <f t="shared" si="26"/>
        <v>100</v>
      </c>
    </row>
    <row r="156" spans="1:7" s="39" customFormat="1" ht="25.5">
      <c r="A156" s="161" t="s">
        <v>487</v>
      </c>
      <c r="B156" s="87"/>
      <c r="C156" s="180" t="s">
        <v>644</v>
      </c>
      <c r="D156" s="160">
        <f aca="true" t="shared" si="28" ref="D156:F157">D157</f>
        <v>87.7</v>
      </c>
      <c r="E156" s="160">
        <f t="shared" si="28"/>
        <v>87.7</v>
      </c>
      <c r="F156" s="160">
        <f t="shared" si="28"/>
        <v>0</v>
      </c>
      <c r="G156" s="160">
        <f t="shared" si="26"/>
        <v>100</v>
      </c>
    </row>
    <row r="157" spans="1:7" s="39" customFormat="1" ht="12.75">
      <c r="A157" s="161" t="s">
        <v>488</v>
      </c>
      <c r="B157" s="87"/>
      <c r="C157" s="180" t="s">
        <v>636</v>
      </c>
      <c r="D157" s="160">
        <f t="shared" si="28"/>
        <v>87.7</v>
      </c>
      <c r="E157" s="160">
        <f t="shared" si="28"/>
        <v>87.7</v>
      </c>
      <c r="F157" s="160">
        <f t="shared" si="28"/>
        <v>0</v>
      </c>
      <c r="G157" s="160">
        <f t="shared" si="26"/>
        <v>100</v>
      </c>
    </row>
    <row r="158" spans="1:7" s="39" customFormat="1" ht="25.5">
      <c r="A158" s="161"/>
      <c r="B158" s="87" t="s">
        <v>18</v>
      </c>
      <c r="C158" s="159" t="s">
        <v>238</v>
      </c>
      <c r="D158" s="179">
        <v>87.7</v>
      </c>
      <c r="E158" s="160">
        <v>87.7</v>
      </c>
      <c r="F158" s="160">
        <f>D158-E158</f>
        <v>0</v>
      </c>
      <c r="G158" s="160">
        <f t="shared" si="26"/>
        <v>100</v>
      </c>
    </row>
    <row r="159" spans="1:7" s="39" customFormat="1" ht="25.5">
      <c r="A159" s="182" t="s">
        <v>489</v>
      </c>
      <c r="B159" s="87"/>
      <c r="C159" s="178" t="s">
        <v>376</v>
      </c>
      <c r="D159" s="160">
        <f>D160+D163</f>
        <v>540</v>
      </c>
      <c r="E159" s="160">
        <f>E160+E163</f>
        <v>540</v>
      </c>
      <c r="F159" s="160">
        <f>F160+F163</f>
        <v>0</v>
      </c>
      <c r="G159" s="160">
        <f t="shared" si="26"/>
        <v>100</v>
      </c>
    </row>
    <row r="160" spans="1:7" s="39" customFormat="1" ht="53.25" customHeight="1" hidden="1">
      <c r="A160" s="161" t="s">
        <v>490</v>
      </c>
      <c r="B160" s="87"/>
      <c r="C160" s="180" t="s">
        <v>645</v>
      </c>
      <c r="D160" s="160">
        <f aca="true" t="shared" si="29" ref="D160:F161">D161</f>
        <v>0</v>
      </c>
      <c r="E160" s="160">
        <f t="shared" si="29"/>
        <v>0</v>
      </c>
      <c r="F160" s="160">
        <f t="shared" si="29"/>
        <v>0</v>
      </c>
      <c r="G160" s="160" t="e">
        <f t="shared" si="26"/>
        <v>#DIV/0!</v>
      </c>
    </row>
    <row r="161" spans="1:7" s="39" customFormat="1" ht="51" hidden="1">
      <c r="A161" s="161" t="s">
        <v>491</v>
      </c>
      <c r="B161" s="87"/>
      <c r="C161" s="180" t="s">
        <v>646</v>
      </c>
      <c r="D161" s="160">
        <f t="shared" si="29"/>
        <v>0</v>
      </c>
      <c r="E161" s="160">
        <f t="shared" si="29"/>
        <v>0</v>
      </c>
      <c r="F161" s="160">
        <f t="shared" si="29"/>
        <v>0</v>
      </c>
      <c r="G161" s="160" t="e">
        <f t="shared" si="26"/>
        <v>#DIV/0!</v>
      </c>
    </row>
    <row r="162" spans="1:7" s="39" customFormat="1" ht="25.5" hidden="1">
      <c r="A162" s="161"/>
      <c r="B162" s="87" t="s">
        <v>18</v>
      </c>
      <c r="C162" s="159" t="s">
        <v>238</v>
      </c>
      <c r="D162" s="179">
        <v>0</v>
      </c>
      <c r="E162" s="160">
        <v>0</v>
      </c>
      <c r="F162" s="160">
        <f>D162-E162</f>
        <v>0</v>
      </c>
      <c r="G162" s="160" t="e">
        <f t="shared" si="26"/>
        <v>#DIV/0!</v>
      </c>
    </row>
    <row r="163" spans="1:7" s="39" customFormat="1" ht="25.5">
      <c r="A163" s="161" t="s">
        <v>492</v>
      </c>
      <c r="B163" s="87"/>
      <c r="C163" s="180" t="s">
        <v>647</v>
      </c>
      <c r="D163" s="160">
        <f aca="true" t="shared" si="30" ref="D163:F164">D164</f>
        <v>540</v>
      </c>
      <c r="E163" s="160">
        <f t="shared" si="30"/>
        <v>540</v>
      </c>
      <c r="F163" s="160">
        <f t="shared" si="30"/>
        <v>0</v>
      </c>
      <c r="G163" s="160">
        <f t="shared" si="26"/>
        <v>100</v>
      </c>
    </row>
    <row r="164" spans="1:7" s="39" customFormat="1" ht="51">
      <c r="A164" s="161" t="s">
        <v>493</v>
      </c>
      <c r="B164" s="87"/>
      <c r="C164" s="180" t="s">
        <v>646</v>
      </c>
      <c r="D164" s="160">
        <f t="shared" si="30"/>
        <v>540</v>
      </c>
      <c r="E164" s="160">
        <f t="shared" si="30"/>
        <v>540</v>
      </c>
      <c r="F164" s="160">
        <f t="shared" si="30"/>
        <v>0</v>
      </c>
      <c r="G164" s="160">
        <f t="shared" si="26"/>
        <v>100</v>
      </c>
    </row>
    <row r="165" spans="1:7" s="39" customFormat="1" ht="42" customHeight="1">
      <c r="A165" s="161"/>
      <c r="B165" s="87" t="s">
        <v>26</v>
      </c>
      <c r="C165" s="159" t="s">
        <v>27</v>
      </c>
      <c r="D165" s="179">
        <v>540</v>
      </c>
      <c r="E165" s="160">
        <v>540</v>
      </c>
      <c r="F165" s="122">
        <f>D165-E165</f>
        <v>0</v>
      </c>
      <c r="G165" s="160">
        <f t="shared" si="26"/>
        <v>100</v>
      </c>
    </row>
    <row r="166" spans="1:7" s="39" customFormat="1" ht="51">
      <c r="A166" s="182" t="s">
        <v>494</v>
      </c>
      <c r="B166" s="87"/>
      <c r="C166" s="178" t="s">
        <v>377</v>
      </c>
      <c r="D166" s="160">
        <f>D167+D172</f>
        <v>5263.9</v>
      </c>
      <c r="E166" s="160">
        <f>E167+E172</f>
        <v>5259.700000000001</v>
      </c>
      <c r="F166" s="160">
        <f>F167+F172</f>
        <v>4.199999999999932</v>
      </c>
      <c r="G166" s="160">
        <f t="shared" si="26"/>
        <v>99.92021125021374</v>
      </c>
    </row>
    <row r="167" spans="1:7" s="39" customFormat="1" ht="25.5">
      <c r="A167" s="161" t="s">
        <v>495</v>
      </c>
      <c r="B167" s="87"/>
      <c r="C167" s="180" t="s">
        <v>583</v>
      </c>
      <c r="D167" s="160">
        <f>D168</f>
        <v>3472.4</v>
      </c>
      <c r="E167" s="160">
        <f>E168</f>
        <v>3468.3</v>
      </c>
      <c r="F167" s="160">
        <f>F168</f>
        <v>4.100000000000023</v>
      </c>
      <c r="G167" s="160">
        <f t="shared" si="26"/>
        <v>99.88192604538648</v>
      </c>
    </row>
    <row r="168" spans="1:7" s="39" customFormat="1" ht="45" customHeight="1">
      <c r="A168" s="161" t="s">
        <v>496</v>
      </c>
      <c r="B168" s="87"/>
      <c r="C168" s="180" t="s">
        <v>584</v>
      </c>
      <c r="D168" s="160">
        <f>D169+D170+D171</f>
        <v>3472.4</v>
      </c>
      <c r="E168" s="160">
        <f>E169+E170+E171</f>
        <v>3468.3</v>
      </c>
      <c r="F168" s="160">
        <f>F169+F170+F171</f>
        <v>4.100000000000023</v>
      </c>
      <c r="G168" s="160">
        <f t="shared" si="26"/>
        <v>99.88192604538648</v>
      </c>
    </row>
    <row r="169" spans="1:7" s="39" customFormat="1" ht="55.5" customHeight="1">
      <c r="A169" s="161"/>
      <c r="B169" s="87" t="s">
        <v>17</v>
      </c>
      <c r="C169" s="159" t="s">
        <v>237</v>
      </c>
      <c r="D169" s="179">
        <f>2433.9+726.7</f>
        <v>3160.6000000000004</v>
      </c>
      <c r="E169" s="160">
        <f>2433.9+726.7</f>
        <v>3160.6000000000004</v>
      </c>
      <c r="F169" s="122">
        <f>D169-E169</f>
        <v>0</v>
      </c>
      <c r="G169" s="160">
        <f t="shared" si="26"/>
        <v>100</v>
      </c>
    </row>
    <row r="170" spans="1:7" s="39" customFormat="1" ht="36.75" customHeight="1">
      <c r="A170" s="161"/>
      <c r="B170" s="87" t="s">
        <v>18</v>
      </c>
      <c r="C170" s="159" t="s">
        <v>238</v>
      </c>
      <c r="D170" s="179">
        <f>226.8+73.9</f>
        <v>300.70000000000005</v>
      </c>
      <c r="E170" s="160">
        <f>222.7+73.9</f>
        <v>296.6</v>
      </c>
      <c r="F170" s="122">
        <f>D170-E170</f>
        <v>4.100000000000023</v>
      </c>
      <c r="G170" s="160">
        <f t="shared" si="26"/>
        <v>98.63651479880279</v>
      </c>
    </row>
    <row r="171" spans="1:7" s="39" customFormat="1" ht="25.5" customHeight="1">
      <c r="A171" s="161"/>
      <c r="B171" s="87" t="s">
        <v>19</v>
      </c>
      <c r="C171" s="159" t="s">
        <v>20</v>
      </c>
      <c r="D171" s="179">
        <f>10.2+0.9</f>
        <v>11.1</v>
      </c>
      <c r="E171" s="160">
        <f>10.2+0.9</f>
        <v>11.1</v>
      </c>
      <c r="F171" s="122">
        <f>D171-E171</f>
        <v>0</v>
      </c>
      <c r="G171" s="160">
        <f t="shared" si="26"/>
        <v>100</v>
      </c>
    </row>
    <row r="172" spans="1:7" s="39" customFormat="1" ht="24" customHeight="1">
      <c r="A172" s="161" t="s">
        <v>497</v>
      </c>
      <c r="B172" s="87"/>
      <c r="C172" s="180" t="s">
        <v>372</v>
      </c>
      <c r="D172" s="160">
        <f>D173</f>
        <v>1791.5</v>
      </c>
      <c r="E172" s="160">
        <f>E173</f>
        <v>1791.4</v>
      </c>
      <c r="F172" s="160">
        <f>F173</f>
        <v>0.09999999999990905</v>
      </c>
      <c r="G172" s="160">
        <f t="shared" si="26"/>
        <v>99.9944180854033</v>
      </c>
    </row>
    <row r="173" spans="1:7" s="39" customFormat="1" ht="27" customHeight="1">
      <c r="A173" s="161" t="s">
        <v>498</v>
      </c>
      <c r="B173" s="87"/>
      <c r="C173" s="180" t="s">
        <v>632</v>
      </c>
      <c r="D173" s="160">
        <f>D174+D175</f>
        <v>1791.5</v>
      </c>
      <c r="E173" s="160">
        <f>E174+E175</f>
        <v>1791.4</v>
      </c>
      <c r="F173" s="160">
        <f>F174+F175</f>
        <v>0.09999999999990905</v>
      </c>
      <c r="G173" s="160">
        <f t="shared" si="26"/>
        <v>99.9944180854033</v>
      </c>
    </row>
    <row r="174" spans="1:7" s="39" customFormat="1" ht="51">
      <c r="A174" s="161"/>
      <c r="B174" s="87" t="s">
        <v>17</v>
      </c>
      <c r="C174" s="159" t="s">
        <v>237</v>
      </c>
      <c r="D174" s="179">
        <f>1303.2+389.9</f>
        <v>1693.1</v>
      </c>
      <c r="E174" s="160">
        <f>1303.1+389.9</f>
        <v>1693</v>
      </c>
      <c r="F174" s="160">
        <f>D174-E174</f>
        <v>0.09999999999990905</v>
      </c>
      <c r="G174" s="160">
        <f t="shared" si="26"/>
        <v>99.99409367432521</v>
      </c>
    </row>
    <row r="175" spans="1:7" s="39" customFormat="1" ht="25.5">
      <c r="A175" s="161"/>
      <c r="B175" s="87" t="s">
        <v>18</v>
      </c>
      <c r="C175" s="159" t="s">
        <v>238</v>
      </c>
      <c r="D175" s="179">
        <f>83.6+14.8</f>
        <v>98.39999999999999</v>
      </c>
      <c r="E175" s="160">
        <f>83.6+14.8</f>
        <v>98.39999999999999</v>
      </c>
      <c r="F175" s="160">
        <f>D175-E175</f>
        <v>0</v>
      </c>
      <c r="G175" s="160">
        <f t="shared" si="26"/>
        <v>100</v>
      </c>
    </row>
    <row r="176" spans="1:7" s="39" customFormat="1" ht="25.5">
      <c r="A176" s="175" t="s">
        <v>499</v>
      </c>
      <c r="B176" s="30"/>
      <c r="C176" s="154" t="s">
        <v>363</v>
      </c>
      <c r="D176" s="176">
        <f>D177+D181+D191</f>
        <v>151263.5</v>
      </c>
      <c r="E176" s="176">
        <f>E177+E181+E191</f>
        <v>148204.90000000002</v>
      </c>
      <c r="F176" s="176">
        <f>F177+F181+F191</f>
        <v>3058.599999999997</v>
      </c>
      <c r="G176" s="181">
        <f t="shared" si="26"/>
        <v>97.97796560307015</v>
      </c>
    </row>
    <row r="177" spans="1:7" s="39" customFormat="1" ht="25.5">
      <c r="A177" s="182" t="s">
        <v>500</v>
      </c>
      <c r="B177" s="87"/>
      <c r="C177" s="178" t="s">
        <v>383</v>
      </c>
      <c r="D177" s="160">
        <f>D178</f>
        <v>838.1</v>
      </c>
      <c r="E177" s="160">
        <f aca="true" t="shared" si="31" ref="E177:F179">E178</f>
        <v>838</v>
      </c>
      <c r="F177" s="160">
        <f t="shared" si="31"/>
        <v>0.10000000000002274</v>
      </c>
      <c r="G177" s="160">
        <f t="shared" si="26"/>
        <v>99.98806824961221</v>
      </c>
    </row>
    <row r="178" spans="1:7" s="39" customFormat="1" ht="25.5">
      <c r="A178" s="161" t="s">
        <v>501</v>
      </c>
      <c r="B178" s="87"/>
      <c r="C178" s="180" t="s">
        <v>648</v>
      </c>
      <c r="D178" s="160">
        <f>D179</f>
        <v>838.1</v>
      </c>
      <c r="E178" s="160">
        <f t="shared" si="31"/>
        <v>838</v>
      </c>
      <c r="F178" s="160">
        <f t="shared" si="31"/>
        <v>0.10000000000002274</v>
      </c>
      <c r="G178" s="160">
        <f t="shared" si="26"/>
        <v>99.98806824961221</v>
      </c>
    </row>
    <row r="179" spans="1:7" s="39" customFormat="1" ht="25.5">
      <c r="A179" s="161" t="s">
        <v>756</v>
      </c>
      <c r="B179" s="87"/>
      <c r="C179" s="180" t="s">
        <v>757</v>
      </c>
      <c r="D179" s="160">
        <f>D180</f>
        <v>838.1</v>
      </c>
      <c r="E179" s="160">
        <f t="shared" si="31"/>
        <v>838</v>
      </c>
      <c r="F179" s="160">
        <f t="shared" si="31"/>
        <v>0.10000000000002274</v>
      </c>
      <c r="G179" s="160">
        <f t="shared" si="26"/>
        <v>99.98806824961221</v>
      </c>
    </row>
    <row r="180" spans="1:7" s="39" customFormat="1" ht="12.75">
      <c r="A180" s="161"/>
      <c r="B180" s="87" t="s">
        <v>24</v>
      </c>
      <c r="C180" s="159" t="s">
        <v>122</v>
      </c>
      <c r="D180" s="179">
        <v>838.1</v>
      </c>
      <c r="E180" s="160">
        <v>838</v>
      </c>
      <c r="F180" s="160">
        <f>D180-E180</f>
        <v>0.10000000000002274</v>
      </c>
      <c r="G180" s="160">
        <f t="shared" si="26"/>
        <v>99.98806824961221</v>
      </c>
    </row>
    <row r="181" spans="1:7" s="39" customFormat="1" ht="28.5" customHeight="1">
      <c r="A181" s="182" t="s">
        <v>502</v>
      </c>
      <c r="B181" s="87"/>
      <c r="C181" s="178" t="s">
        <v>364</v>
      </c>
      <c r="D181" s="160">
        <f>D182</f>
        <v>144319.9</v>
      </c>
      <c r="E181" s="160">
        <f>E182</f>
        <v>141313.7</v>
      </c>
      <c r="F181" s="160">
        <f>F182</f>
        <v>3006.199999999997</v>
      </c>
      <c r="G181" s="160">
        <f t="shared" si="26"/>
        <v>97.91698857884464</v>
      </c>
    </row>
    <row r="182" spans="1:7" s="39" customFormat="1" ht="38.25">
      <c r="A182" s="161" t="s">
        <v>503</v>
      </c>
      <c r="B182" s="87"/>
      <c r="C182" s="184" t="s">
        <v>649</v>
      </c>
      <c r="D182" s="160">
        <f>D188+D183+D186</f>
        <v>144319.9</v>
      </c>
      <c r="E182" s="160">
        <f>E188+E183+E186</f>
        <v>141313.7</v>
      </c>
      <c r="F182" s="160">
        <f>F188+F183+F186</f>
        <v>3006.199999999997</v>
      </c>
      <c r="G182" s="160">
        <f t="shared" si="26"/>
        <v>97.91698857884464</v>
      </c>
    </row>
    <row r="183" spans="1:7" s="39" customFormat="1" ht="63.75">
      <c r="A183" s="161" t="s">
        <v>504</v>
      </c>
      <c r="B183" s="87"/>
      <c r="C183" s="184" t="s">
        <v>650</v>
      </c>
      <c r="D183" s="160">
        <f>D185+D184</f>
        <v>67073.8</v>
      </c>
      <c r="E183" s="160">
        <f>E185+E184</f>
        <v>67065.1</v>
      </c>
      <c r="F183" s="160">
        <f>F185+F184</f>
        <v>8.69999999999709</v>
      </c>
      <c r="G183" s="160">
        <f t="shared" si="26"/>
        <v>99.98702921259867</v>
      </c>
    </row>
    <row r="184" spans="1:7" s="39" customFormat="1" ht="19.5" customHeight="1" hidden="1">
      <c r="A184" s="161"/>
      <c r="B184" s="87" t="s">
        <v>21</v>
      </c>
      <c r="C184" s="159" t="s">
        <v>22</v>
      </c>
      <c r="D184" s="160">
        <v>0</v>
      </c>
      <c r="E184" s="160">
        <v>0</v>
      </c>
      <c r="F184" s="122">
        <f>D184-E184</f>
        <v>0</v>
      </c>
      <c r="G184" s="160"/>
    </row>
    <row r="185" spans="1:7" s="39" customFormat="1" ht="38.25">
      <c r="A185" s="161"/>
      <c r="B185" s="87" t="s">
        <v>25</v>
      </c>
      <c r="C185" s="184" t="s">
        <v>243</v>
      </c>
      <c r="D185" s="179">
        <v>67073.8</v>
      </c>
      <c r="E185" s="160">
        <v>67065.1</v>
      </c>
      <c r="F185" s="160">
        <f>D185-E185</f>
        <v>8.69999999999709</v>
      </c>
      <c r="G185" s="160">
        <f t="shared" si="26"/>
        <v>99.98702921259867</v>
      </c>
    </row>
    <row r="186" spans="1:7" s="39" customFormat="1" ht="63.75">
      <c r="A186" s="161" t="s">
        <v>505</v>
      </c>
      <c r="B186" s="87"/>
      <c r="C186" s="184" t="s">
        <v>650</v>
      </c>
      <c r="D186" s="160">
        <f>D187</f>
        <v>52564</v>
      </c>
      <c r="E186" s="160">
        <f>E187</f>
        <v>51001.1</v>
      </c>
      <c r="F186" s="160">
        <f>F187</f>
        <v>1562.9000000000015</v>
      </c>
      <c r="G186" s="160">
        <f t="shared" si="26"/>
        <v>97.02667224716535</v>
      </c>
    </row>
    <row r="187" spans="1:7" s="39" customFormat="1" ht="38.25">
      <c r="A187" s="161"/>
      <c r="B187" s="87" t="s">
        <v>25</v>
      </c>
      <c r="C187" s="184" t="s">
        <v>243</v>
      </c>
      <c r="D187" s="179">
        <v>52564</v>
      </c>
      <c r="E187" s="179">
        <v>51001.1</v>
      </c>
      <c r="F187" s="160">
        <f>D187-E187</f>
        <v>1562.9000000000015</v>
      </c>
      <c r="G187" s="160">
        <f t="shared" si="26"/>
        <v>97.02667224716535</v>
      </c>
    </row>
    <row r="188" spans="1:7" s="39" customFormat="1" ht="63.75">
      <c r="A188" s="161" t="s">
        <v>506</v>
      </c>
      <c r="B188" s="87"/>
      <c r="C188" s="184" t="s">
        <v>650</v>
      </c>
      <c r="D188" s="160">
        <f>D189+D190</f>
        <v>24682.1</v>
      </c>
      <c r="E188" s="160">
        <f>E189+E190</f>
        <v>23247.5</v>
      </c>
      <c r="F188" s="160">
        <f>F189+F190</f>
        <v>1434.5999999999985</v>
      </c>
      <c r="G188" s="160">
        <f t="shared" si="26"/>
        <v>94.18769067461845</v>
      </c>
    </row>
    <row r="189" spans="1:7" s="39" customFormat="1" ht="15.75" customHeight="1" hidden="1">
      <c r="A189" s="161"/>
      <c r="B189" s="87" t="s">
        <v>21</v>
      </c>
      <c r="C189" s="159" t="s">
        <v>22</v>
      </c>
      <c r="D189" s="179">
        <v>0</v>
      </c>
      <c r="E189" s="160">
        <v>0</v>
      </c>
      <c r="F189" s="160">
        <f>D189-E189</f>
        <v>0</v>
      </c>
      <c r="G189" s="160" t="e">
        <f t="shared" si="26"/>
        <v>#DIV/0!</v>
      </c>
    </row>
    <row r="190" spans="1:7" s="39" customFormat="1" ht="53.25" customHeight="1">
      <c r="A190" s="182"/>
      <c r="B190" s="87" t="s">
        <v>25</v>
      </c>
      <c r="C190" s="184" t="s">
        <v>243</v>
      </c>
      <c r="D190" s="179">
        <v>24682.1</v>
      </c>
      <c r="E190" s="179">
        <v>23247.5</v>
      </c>
      <c r="F190" s="160">
        <f>D190-E190</f>
        <v>1434.5999999999985</v>
      </c>
      <c r="G190" s="160">
        <f t="shared" si="26"/>
        <v>94.18769067461845</v>
      </c>
    </row>
    <row r="191" spans="1:7" s="39" customFormat="1" ht="44.25" customHeight="1">
      <c r="A191" s="182" t="s">
        <v>507</v>
      </c>
      <c r="B191" s="87"/>
      <c r="C191" s="186" t="s">
        <v>371</v>
      </c>
      <c r="D191" s="160">
        <f aca="true" t="shared" si="32" ref="D191:F192">D192</f>
        <v>6105.5</v>
      </c>
      <c r="E191" s="160">
        <f t="shared" si="32"/>
        <v>6053.200000000001</v>
      </c>
      <c r="F191" s="160">
        <f t="shared" si="32"/>
        <v>52.30000000000018</v>
      </c>
      <c r="G191" s="160">
        <f t="shared" si="26"/>
        <v>99.14339529932029</v>
      </c>
    </row>
    <row r="192" spans="1:7" s="39" customFormat="1" ht="28.5" customHeight="1">
      <c r="A192" s="161" t="s">
        <v>508</v>
      </c>
      <c r="B192" s="87"/>
      <c r="C192" s="180" t="s">
        <v>651</v>
      </c>
      <c r="D192" s="160">
        <f t="shared" si="32"/>
        <v>6105.5</v>
      </c>
      <c r="E192" s="160">
        <f t="shared" si="32"/>
        <v>6053.200000000001</v>
      </c>
      <c r="F192" s="160">
        <f t="shared" si="32"/>
        <v>52.30000000000018</v>
      </c>
      <c r="G192" s="160">
        <f t="shared" si="26"/>
        <v>99.14339529932029</v>
      </c>
    </row>
    <row r="193" spans="1:7" s="39" customFormat="1" ht="33.75" customHeight="1">
      <c r="A193" s="161" t="s">
        <v>509</v>
      </c>
      <c r="B193" s="87"/>
      <c r="C193" s="180" t="s">
        <v>632</v>
      </c>
      <c r="D193" s="160">
        <f>D194+D195+D196</f>
        <v>6105.5</v>
      </c>
      <c r="E193" s="160">
        <f>E194+E195+E196</f>
        <v>6053.200000000001</v>
      </c>
      <c r="F193" s="160">
        <f>F194+F195+F196</f>
        <v>52.30000000000018</v>
      </c>
      <c r="G193" s="160">
        <f t="shared" si="26"/>
        <v>99.14339529932029</v>
      </c>
    </row>
    <row r="194" spans="1:7" s="39" customFormat="1" ht="63" customHeight="1">
      <c r="A194" s="161"/>
      <c r="B194" s="87" t="s">
        <v>17</v>
      </c>
      <c r="C194" s="159" t="s">
        <v>237</v>
      </c>
      <c r="D194" s="179">
        <f>3602.3+0.2+980.5</f>
        <v>4583</v>
      </c>
      <c r="E194" s="160">
        <f>3602.2+0.2+928.6</f>
        <v>4531</v>
      </c>
      <c r="F194" s="160">
        <f>D194-E194</f>
        <v>52</v>
      </c>
      <c r="G194" s="160">
        <f t="shared" si="26"/>
        <v>98.86537202705651</v>
      </c>
    </row>
    <row r="195" spans="1:7" s="39" customFormat="1" ht="30.75" customHeight="1">
      <c r="A195" s="161"/>
      <c r="B195" s="87" t="s">
        <v>18</v>
      </c>
      <c r="C195" s="159" t="s">
        <v>238</v>
      </c>
      <c r="D195" s="179">
        <f>677.5+834.4</f>
        <v>1511.9</v>
      </c>
      <c r="E195" s="179">
        <f>677.5+834.1</f>
        <v>1511.6</v>
      </c>
      <c r="F195" s="160">
        <f>D195-E195</f>
        <v>0.3000000000001819</v>
      </c>
      <c r="G195" s="160">
        <f t="shared" si="26"/>
        <v>99.98015741781863</v>
      </c>
    </row>
    <row r="196" spans="1:7" s="39" customFormat="1" ht="19.5" customHeight="1">
      <c r="A196" s="161"/>
      <c r="B196" s="87" t="s">
        <v>19</v>
      </c>
      <c r="C196" s="159" t="s">
        <v>20</v>
      </c>
      <c r="D196" s="179">
        <f>0.5+6.5+3.6</f>
        <v>10.6</v>
      </c>
      <c r="E196" s="179">
        <f>0.5+6.5+3.6</f>
        <v>10.6</v>
      </c>
      <c r="F196" s="122">
        <f>D196-E196</f>
        <v>0</v>
      </c>
      <c r="G196" s="160">
        <f t="shared" si="26"/>
        <v>100</v>
      </c>
    </row>
    <row r="197" spans="1:7" s="39" customFormat="1" ht="56.25" customHeight="1">
      <c r="A197" s="175" t="s">
        <v>510</v>
      </c>
      <c r="B197" s="30"/>
      <c r="C197" s="185" t="s">
        <v>358</v>
      </c>
      <c r="D197" s="181">
        <f>D198+D211+D231</f>
        <v>22062.1</v>
      </c>
      <c r="E197" s="181">
        <f>E198+E211+E231</f>
        <v>21892.800000000003</v>
      </c>
      <c r="F197" s="181">
        <f>F198+F211+F231</f>
        <v>169.30000000000018</v>
      </c>
      <c r="G197" s="181">
        <f t="shared" si="26"/>
        <v>99.23262064807976</v>
      </c>
    </row>
    <row r="198" spans="1:7" s="39" customFormat="1" ht="36.75" customHeight="1">
      <c r="A198" s="182" t="s">
        <v>511</v>
      </c>
      <c r="B198" s="87"/>
      <c r="C198" s="186" t="s">
        <v>367</v>
      </c>
      <c r="D198" s="160">
        <f>D199+D202+D205+D208</f>
        <v>153</v>
      </c>
      <c r="E198" s="160">
        <f>E199+E202+E205+E208</f>
        <v>0</v>
      </c>
      <c r="F198" s="160">
        <f>F199+F202+F205+F208</f>
        <v>153</v>
      </c>
      <c r="G198" s="160">
        <f t="shared" si="26"/>
        <v>0</v>
      </c>
    </row>
    <row r="199" spans="1:7" s="39" customFormat="1" ht="76.5" hidden="1">
      <c r="A199" s="161" t="s">
        <v>512</v>
      </c>
      <c r="B199" s="87"/>
      <c r="C199" s="183" t="s">
        <v>652</v>
      </c>
      <c r="D199" s="160">
        <f aca="true" t="shared" si="33" ref="D199:F200">D200</f>
        <v>0</v>
      </c>
      <c r="E199" s="160">
        <f t="shared" si="33"/>
        <v>0</v>
      </c>
      <c r="F199" s="160">
        <f t="shared" si="33"/>
        <v>0</v>
      </c>
      <c r="G199" s="160" t="e">
        <f t="shared" si="26"/>
        <v>#DIV/0!</v>
      </c>
    </row>
    <row r="200" spans="1:7" s="39" customFormat="1" ht="30.75" customHeight="1" hidden="1">
      <c r="A200" s="161" t="s">
        <v>513</v>
      </c>
      <c r="B200" s="87"/>
      <c r="C200" s="183" t="s">
        <v>653</v>
      </c>
      <c r="D200" s="160">
        <f t="shared" si="33"/>
        <v>0</v>
      </c>
      <c r="E200" s="160">
        <f t="shared" si="33"/>
        <v>0</v>
      </c>
      <c r="F200" s="160">
        <f t="shared" si="33"/>
        <v>0</v>
      </c>
      <c r="G200" s="160" t="e">
        <f t="shared" si="26"/>
        <v>#DIV/0!</v>
      </c>
    </row>
    <row r="201" spans="1:7" s="39" customFormat="1" ht="39" customHeight="1" hidden="1">
      <c r="A201" s="161"/>
      <c r="B201" s="87" t="s">
        <v>25</v>
      </c>
      <c r="C201" s="203" t="s">
        <v>243</v>
      </c>
      <c r="D201" s="179">
        <v>0</v>
      </c>
      <c r="E201" s="160">
        <v>0</v>
      </c>
      <c r="F201" s="122">
        <f>D201-E201</f>
        <v>0</v>
      </c>
      <c r="G201" s="160" t="e">
        <f t="shared" si="26"/>
        <v>#DIV/0!</v>
      </c>
    </row>
    <row r="202" spans="1:7" s="39" customFormat="1" ht="38.25" hidden="1">
      <c r="A202" s="161" t="s">
        <v>514</v>
      </c>
      <c r="B202" s="87"/>
      <c r="C202" s="183" t="s">
        <v>654</v>
      </c>
      <c r="D202" s="160">
        <f aca="true" t="shared" si="34" ref="D202:F203">D203</f>
        <v>0</v>
      </c>
      <c r="E202" s="160">
        <f t="shared" si="34"/>
        <v>0</v>
      </c>
      <c r="F202" s="160">
        <f t="shared" si="34"/>
        <v>0</v>
      </c>
      <c r="G202" s="160" t="e">
        <f t="shared" si="26"/>
        <v>#DIV/0!</v>
      </c>
    </row>
    <row r="203" spans="1:7" s="39" customFormat="1" ht="25.5" hidden="1">
      <c r="A203" s="161" t="s">
        <v>515</v>
      </c>
      <c r="B203" s="87"/>
      <c r="C203" s="183" t="s">
        <v>653</v>
      </c>
      <c r="D203" s="160">
        <f t="shared" si="34"/>
        <v>0</v>
      </c>
      <c r="E203" s="160">
        <f t="shared" si="34"/>
        <v>0</v>
      </c>
      <c r="F203" s="160">
        <f t="shared" si="34"/>
        <v>0</v>
      </c>
      <c r="G203" s="160" t="e">
        <f t="shared" si="26"/>
        <v>#DIV/0!</v>
      </c>
    </row>
    <row r="204" spans="1:7" s="39" customFormat="1" ht="38.25" hidden="1">
      <c r="A204" s="161"/>
      <c r="B204" s="87" t="s">
        <v>25</v>
      </c>
      <c r="C204" s="184" t="s">
        <v>243</v>
      </c>
      <c r="D204" s="179">
        <v>0</v>
      </c>
      <c r="E204" s="160">
        <v>0</v>
      </c>
      <c r="F204" s="122">
        <f>D204-E204</f>
        <v>0</v>
      </c>
      <c r="G204" s="160" t="e">
        <f t="shared" si="26"/>
        <v>#DIV/0!</v>
      </c>
    </row>
    <row r="205" spans="1:7" s="39" customFormat="1" ht="38.25">
      <c r="A205" s="161" t="s">
        <v>516</v>
      </c>
      <c r="B205" s="87"/>
      <c r="C205" s="183" t="s">
        <v>655</v>
      </c>
      <c r="D205" s="160">
        <f aca="true" t="shared" si="35" ref="D205:F206">D206</f>
        <v>153</v>
      </c>
      <c r="E205" s="160">
        <f t="shared" si="35"/>
        <v>0</v>
      </c>
      <c r="F205" s="160">
        <f t="shared" si="35"/>
        <v>153</v>
      </c>
      <c r="G205" s="160">
        <f t="shared" si="26"/>
        <v>0</v>
      </c>
    </row>
    <row r="206" spans="1:7" s="39" customFormat="1" ht="25.5">
      <c r="A206" s="161" t="s">
        <v>517</v>
      </c>
      <c r="B206" s="87"/>
      <c r="C206" s="183" t="s">
        <v>653</v>
      </c>
      <c r="D206" s="160">
        <f t="shared" si="35"/>
        <v>153</v>
      </c>
      <c r="E206" s="160">
        <f t="shared" si="35"/>
        <v>0</v>
      </c>
      <c r="F206" s="160">
        <f t="shared" si="35"/>
        <v>153</v>
      </c>
      <c r="G206" s="160">
        <f t="shared" si="26"/>
        <v>0</v>
      </c>
    </row>
    <row r="207" spans="1:7" s="39" customFormat="1" ht="38.25">
      <c r="A207" s="161"/>
      <c r="B207" s="87" t="s">
        <v>25</v>
      </c>
      <c r="C207" s="184" t="s">
        <v>243</v>
      </c>
      <c r="D207" s="179">
        <v>153</v>
      </c>
      <c r="E207" s="160">
        <v>0</v>
      </c>
      <c r="F207" s="160">
        <f>D207-E207</f>
        <v>153</v>
      </c>
      <c r="G207" s="160">
        <f t="shared" si="26"/>
        <v>0</v>
      </c>
    </row>
    <row r="208" spans="1:7" s="39" customFormat="1" ht="51" hidden="1">
      <c r="A208" s="161" t="s">
        <v>518</v>
      </c>
      <c r="B208" s="87"/>
      <c r="C208" s="184" t="s">
        <v>656</v>
      </c>
      <c r="D208" s="160">
        <f>D209</f>
        <v>0</v>
      </c>
      <c r="E208" s="160">
        <f>E209</f>
        <v>0</v>
      </c>
      <c r="F208" s="160">
        <f>F209</f>
        <v>0</v>
      </c>
      <c r="G208" s="160" t="e">
        <f t="shared" si="26"/>
        <v>#DIV/0!</v>
      </c>
    </row>
    <row r="209" spans="1:7" s="39" customFormat="1" ht="25.5" hidden="1">
      <c r="A209" s="161" t="s">
        <v>519</v>
      </c>
      <c r="B209" s="87"/>
      <c r="C209" s="184" t="s">
        <v>653</v>
      </c>
      <c r="D209" s="160">
        <f>D210</f>
        <v>0</v>
      </c>
      <c r="E209" s="160">
        <f>E210</f>
        <v>0</v>
      </c>
      <c r="F209" s="160">
        <f>D209-E209</f>
        <v>0</v>
      </c>
      <c r="G209" s="160" t="e">
        <f t="shared" si="26"/>
        <v>#DIV/0!</v>
      </c>
    </row>
    <row r="210" spans="1:7" s="39" customFormat="1" ht="38.25" hidden="1">
      <c r="A210" s="161"/>
      <c r="B210" s="87" t="s">
        <v>25</v>
      </c>
      <c r="C210" s="184" t="s">
        <v>243</v>
      </c>
      <c r="D210" s="179">
        <v>0</v>
      </c>
      <c r="E210" s="160">
        <v>0</v>
      </c>
      <c r="F210" s="122">
        <f>D210-E210</f>
        <v>0</v>
      </c>
      <c r="G210" s="160" t="e">
        <f t="shared" si="26"/>
        <v>#DIV/0!</v>
      </c>
    </row>
    <row r="211" spans="1:7" s="39" customFormat="1" ht="38.25">
      <c r="A211" s="182" t="s">
        <v>520</v>
      </c>
      <c r="B211" s="87"/>
      <c r="C211" s="186" t="s">
        <v>359</v>
      </c>
      <c r="D211" s="160">
        <f>D212+D219+D222+D225+D228</f>
        <v>20009.1</v>
      </c>
      <c r="E211" s="160">
        <f>E212+E219+E222+E225+E228</f>
        <v>19992.800000000003</v>
      </c>
      <c r="F211" s="160">
        <f>F212+F219+F222+F225+F228</f>
        <v>16.300000000000182</v>
      </c>
      <c r="G211" s="160">
        <f t="shared" si="26"/>
        <v>99.91853706563516</v>
      </c>
    </row>
    <row r="212" spans="1:7" s="39" customFormat="1" ht="63.75">
      <c r="A212" s="161" t="s">
        <v>521</v>
      </c>
      <c r="B212" s="87"/>
      <c r="C212" s="183" t="s">
        <v>657</v>
      </c>
      <c r="D212" s="160">
        <f>D217+D215+D213</f>
        <v>14416.2</v>
      </c>
      <c r="E212" s="160">
        <f>E217+E215+E213</f>
        <v>14399.900000000001</v>
      </c>
      <c r="F212" s="160">
        <f>F217+F215+F213</f>
        <v>16.300000000000182</v>
      </c>
      <c r="G212" s="160">
        <f t="shared" si="26"/>
        <v>99.88693275620483</v>
      </c>
    </row>
    <row r="213" spans="1:7" s="39" customFormat="1" ht="51">
      <c r="A213" s="161" t="s">
        <v>745</v>
      </c>
      <c r="B213" s="87"/>
      <c r="C213" s="183" t="s">
        <v>686</v>
      </c>
      <c r="D213" s="160">
        <f>D214</f>
        <v>9797.2</v>
      </c>
      <c r="E213" s="160">
        <f>E214</f>
        <v>9797.2</v>
      </c>
      <c r="F213" s="160">
        <f>F214</f>
        <v>0</v>
      </c>
      <c r="G213" s="160">
        <f t="shared" si="26"/>
        <v>100</v>
      </c>
    </row>
    <row r="214" spans="1:7" s="39" customFormat="1" ht="38.25">
      <c r="A214" s="161"/>
      <c r="B214" s="87" t="s">
        <v>25</v>
      </c>
      <c r="C214" s="184" t="s">
        <v>243</v>
      </c>
      <c r="D214" s="160">
        <v>9797.2</v>
      </c>
      <c r="E214" s="160">
        <v>9797.2</v>
      </c>
      <c r="F214" s="122">
        <f>D214-E214</f>
        <v>0</v>
      </c>
      <c r="G214" s="160">
        <f t="shared" si="26"/>
        <v>100</v>
      </c>
    </row>
    <row r="215" spans="1:7" s="39" customFormat="1" ht="51" hidden="1">
      <c r="A215" s="161" t="s">
        <v>685</v>
      </c>
      <c r="B215" s="87"/>
      <c r="C215" s="183" t="s">
        <v>686</v>
      </c>
      <c r="D215" s="160">
        <f>D216</f>
        <v>0</v>
      </c>
      <c r="E215" s="160">
        <f>E216</f>
        <v>0</v>
      </c>
      <c r="F215" s="160">
        <f>F216</f>
        <v>0</v>
      </c>
      <c r="G215" s="160">
        <v>0</v>
      </c>
    </row>
    <row r="216" spans="1:7" s="39" customFormat="1" ht="38.25" hidden="1">
      <c r="A216" s="161"/>
      <c r="B216" s="87" t="s">
        <v>25</v>
      </c>
      <c r="C216" s="184" t="s">
        <v>243</v>
      </c>
      <c r="D216" s="160">
        <v>0</v>
      </c>
      <c r="E216" s="160">
        <v>0</v>
      </c>
      <c r="F216" s="122">
        <f>D216-E216</f>
        <v>0</v>
      </c>
      <c r="G216" s="160">
        <v>0</v>
      </c>
    </row>
    <row r="217" spans="1:7" s="39" customFormat="1" ht="51">
      <c r="A217" s="161" t="s">
        <v>522</v>
      </c>
      <c r="B217" s="87"/>
      <c r="C217" s="183" t="s">
        <v>658</v>
      </c>
      <c r="D217" s="160">
        <f>D218</f>
        <v>4619</v>
      </c>
      <c r="E217" s="160">
        <f>E218</f>
        <v>4602.7</v>
      </c>
      <c r="F217" s="160">
        <f>F218</f>
        <v>16.300000000000182</v>
      </c>
      <c r="G217" s="160">
        <f t="shared" si="26"/>
        <v>99.64710976401818</v>
      </c>
    </row>
    <row r="218" spans="1:7" s="39" customFormat="1" ht="38.25">
      <c r="A218" s="161"/>
      <c r="B218" s="87" t="s">
        <v>25</v>
      </c>
      <c r="C218" s="184" t="s">
        <v>243</v>
      </c>
      <c r="D218" s="179">
        <v>4619</v>
      </c>
      <c r="E218" s="160">
        <v>4602.7</v>
      </c>
      <c r="F218" s="160">
        <f aca="true" t="shared" si="36" ref="F218:F224">D218-E218</f>
        <v>16.300000000000182</v>
      </c>
      <c r="G218" s="160">
        <f t="shared" si="26"/>
        <v>99.64710976401818</v>
      </c>
    </row>
    <row r="219" spans="1:7" s="39" customFormat="1" ht="25.5">
      <c r="A219" s="161" t="s">
        <v>523</v>
      </c>
      <c r="B219" s="87"/>
      <c r="C219" s="183" t="s">
        <v>659</v>
      </c>
      <c r="D219" s="160">
        <f aca="true" t="shared" si="37" ref="D219:F220">D220</f>
        <v>5592.9</v>
      </c>
      <c r="E219" s="160">
        <f t="shared" si="37"/>
        <v>5592.9</v>
      </c>
      <c r="F219" s="160">
        <f t="shared" si="37"/>
        <v>0</v>
      </c>
      <c r="G219" s="160">
        <f aca="true" t="shared" si="38" ref="G219:G286">E219/D219*100</f>
        <v>100</v>
      </c>
    </row>
    <row r="220" spans="1:7" s="39" customFormat="1" ht="38.25">
      <c r="A220" s="161" t="s">
        <v>524</v>
      </c>
      <c r="B220" s="87"/>
      <c r="C220" s="183" t="s">
        <v>660</v>
      </c>
      <c r="D220" s="160">
        <f t="shared" si="37"/>
        <v>5592.9</v>
      </c>
      <c r="E220" s="160">
        <f t="shared" si="37"/>
        <v>5592.9</v>
      </c>
      <c r="F220" s="160">
        <f t="shared" si="37"/>
        <v>0</v>
      </c>
      <c r="G220" s="160">
        <f t="shared" si="38"/>
        <v>100</v>
      </c>
    </row>
    <row r="221" spans="1:7" s="39" customFormat="1" ht="38.25">
      <c r="A221" s="161"/>
      <c r="B221" s="87" t="s">
        <v>25</v>
      </c>
      <c r="C221" s="184" t="s">
        <v>243</v>
      </c>
      <c r="D221" s="179">
        <v>5592.9</v>
      </c>
      <c r="E221" s="160">
        <v>5592.9</v>
      </c>
      <c r="F221" s="122">
        <f t="shared" si="36"/>
        <v>0</v>
      </c>
      <c r="G221" s="160">
        <f t="shared" si="38"/>
        <v>100</v>
      </c>
    </row>
    <row r="222" spans="1:7" s="39" customFormat="1" ht="55.5" customHeight="1" hidden="1">
      <c r="A222" s="200" t="s">
        <v>525</v>
      </c>
      <c r="B222" s="201"/>
      <c r="C222" s="204" t="s">
        <v>661</v>
      </c>
      <c r="D222" s="207">
        <f aca="true" t="shared" si="39" ref="D222:F223">D223</f>
        <v>0</v>
      </c>
      <c r="E222" s="207">
        <f t="shared" si="39"/>
        <v>0</v>
      </c>
      <c r="F222" s="207">
        <f t="shared" si="39"/>
        <v>0</v>
      </c>
      <c r="G222" s="160" t="e">
        <f t="shared" si="38"/>
        <v>#DIV/0!</v>
      </c>
    </row>
    <row r="223" spans="1:7" s="39" customFormat="1" ht="38.25" hidden="1">
      <c r="A223" s="200" t="s">
        <v>526</v>
      </c>
      <c r="B223" s="201"/>
      <c r="C223" s="204" t="s">
        <v>660</v>
      </c>
      <c r="D223" s="207">
        <f t="shared" si="39"/>
        <v>0</v>
      </c>
      <c r="E223" s="207">
        <f t="shared" si="39"/>
        <v>0</v>
      </c>
      <c r="F223" s="207">
        <f t="shared" si="39"/>
        <v>0</v>
      </c>
      <c r="G223" s="160" t="e">
        <f t="shared" si="38"/>
        <v>#DIV/0!</v>
      </c>
    </row>
    <row r="224" spans="1:7" s="39" customFormat="1" ht="42.75" customHeight="1" hidden="1">
      <c r="A224" s="200"/>
      <c r="B224" s="201" t="s">
        <v>25</v>
      </c>
      <c r="C224" s="203" t="s">
        <v>243</v>
      </c>
      <c r="D224" s="208">
        <v>0</v>
      </c>
      <c r="E224" s="160">
        <v>0</v>
      </c>
      <c r="F224" s="122">
        <f t="shared" si="36"/>
        <v>0</v>
      </c>
      <c r="G224" s="160" t="e">
        <f t="shared" si="38"/>
        <v>#DIV/0!</v>
      </c>
    </row>
    <row r="225" spans="1:7" s="39" customFormat="1" ht="41.25" customHeight="1" hidden="1">
      <c r="A225" s="161" t="s">
        <v>527</v>
      </c>
      <c r="B225" s="87"/>
      <c r="C225" s="183" t="s">
        <v>662</v>
      </c>
      <c r="D225" s="160">
        <f aca="true" t="shared" si="40" ref="D225:F226">D226</f>
        <v>0</v>
      </c>
      <c r="E225" s="160">
        <f t="shared" si="40"/>
        <v>0</v>
      </c>
      <c r="F225" s="160">
        <f t="shared" si="40"/>
        <v>0</v>
      </c>
      <c r="G225" s="160" t="e">
        <f t="shared" si="38"/>
        <v>#DIV/0!</v>
      </c>
    </row>
    <row r="226" spans="1:7" s="39" customFormat="1" ht="38.25" hidden="1">
      <c r="A226" s="161" t="s">
        <v>528</v>
      </c>
      <c r="B226" s="87"/>
      <c r="C226" s="183" t="s">
        <v>660</v>
      </c>
      <c r="D226" s="160">
        <f t="shared" si="40"/>
        <v>0</v>
      </c>
      <c r="E226" s="160">
        <f t="shared" si="40"/>
        <v>0</v>
      </c>
      <c r="F226" s="160">
        <f t="shared" si="40"/>
        <v>0</v>
      </c>
      <c r="G226" s="160" t="e">
        <f t="shared" si="38"/>
        <v>#DIV/0!</v>
      </c>
    </row>
    <row r="227" spans="1:7" s="39" customFormat="1" ht="38.25" hidden="1">
      <c r="A227" s="161"/>
      <c r="B227" s="87" t="s">
        <v>25</v>
      </c>
      <c r="C227" s="203" t="s">
        <v>243</v>
      </c>
      <c r="D227" s="179">
        <v>0</v>
      </c>
      <c r="E227" s="160">
        <v>0</v>
      </c>
      <c r="F227" s="122">
        <f>D227-E227</f>
        <v>0</v>
      </c>
      <c r="G227" s="160" t="e">
        <f t="shared" si="38"/>
        <v>#DIV/0!</v>
      </c>
    </row>
    <row r="228" spans="1:7" s="39" customFormat="1" ht="38.25" hidden="1">
      <c r="A228" s="161" t="s">
        <v>529</v>
      </c>
      <c r="B228" s="87"/>
      <c r="C228" s="183" t="s">
        <v>663</v>
      </c>
      <c r="D228" s="160">
        <f aca="true" t="shared" si="41" ref="D228:F229">D229</f>
        <v>0</v>
      </c>
      <c r="E228" s="160">
        <f t="shared" si="41"/>
        <v>0</v>
      </c>
      <c r="F228" s="160">
        <f t="shared" si="41"/>
        <v>0</v>
      </c>
      <c r="G228" s="160" t="e">
        <f t="shared" si="38"/>
        <v>#DIV/0!</v>
      </c>
    </row>
    <row r="229" spans="1:7" s="39" customFormat="1" ht="38.25" hidden="1">
      <c r="A229" s="161" t="s">
        <v>530</v>
      </c>
      <c r="B229" s="87"/>
      <c r="C229" s="183" t="s">
        <v>660</v>
      </c>
      <c r="D229" s="160">
        <f t="shared" si="41"/>
        <v>0</v>
      </c>
      <c r="E229" s="160">
        <f t="shared" si="41"/>
        <v>0</v>
      </c>
      <c r="F229" s="160">
        <f t="shared" si="41"/>
        <v>0</v>
      </c>
      <c r="G229" s="181">
        <v>0</v>
      </c>
    </row>
    <row r="230" spans="1:7" s="39" customFormat="1" ht="38.25" hidden="1">
      <c r="A230" s="161"/>
      <c r="B230" s="87" t="s">
        <v>25</v>
      </c>
      <c r="C230" s="203" t="s">
        <v>243</v>
      </c>
      <c r="D230" s="208">
        <v>0</v>
      </c>
      <c r="E230" s="160">
        <v>0</v>
      </c>
      <c r="F230" s="160">
        <f>D230-E230</f>
        <v>0</v>
      </c>
      <c r="G230" s="181">
        <v>0</v>
      </c>
    </row>
    <row r="231" spans="1:7" s="39" customFormat="1" ht="25.5">
      <c r="A231" s="182" t="s">
        <v>531</v>
      </c>
      <c r="B231" s="87"/>
      <c r="C231" s="186" t="s">
        <v>365</v>
      </c>
      <c r="D231" s="160">
        <f aca="true" t="shared" si="42" ref="D231:F232">D232</f>
        <v>1900</v>
      </c>
      <c r="E231" s="160">
        <f t="shared" si="42"/>
        <v>1900</v>
      </c>
      <c r="F231" s="160">
        <f t="shared" si="42"/>
        <v>0</v>
      </c>
      <c r="G231" s="160">
        <f t="shared" si="38"/>
        <v>100</v>
      </c>
    </row>
    <row r="232" spans="1:7" s="39" customFormat="1" ht="25.5">
      <c r="A232" s="161" t="s">
        <v>532</v>
      </c>
      <c r="B232" s="87"/>
      <c r="C232" s="183" t="s">
        <v>664</v>
      </c>
      <c r="D232" s="160">
        <f t="shared" si="42"/>
        <v>1900</v>
      </c>
      <c r="E232" s="160">
        <f t="shared" si="42"/>
        <v>1900</v>
      </c>
      <c r="F232" s="160">
        <f t="shared" si="42"/>
        <v>0</v>
      </c>
      <c r="G232" s="160">
        <f t="shared" si="38"/>
        <v>100</v>
      </c>
    </row>
    <row r="233" spans="1:7" s="39" customFormat="1" ht="25.5">
      <c r="A233" s="161" t="s">
        <v>533</v>
      </c>
      <c r="B233" s="87"/>
      <c r="C233" s="183" t="s">
        <v>665</v>
      </c>
      <c r="D233" s="160">
        <f>D234+D235</f>
        <v>1900</v>
      </c>
      <c r="E233" s="160">
        <f>E234+E235</f>
        <v>1900</v>
      </c>
      <c r="F233" s="160">
        <f>F234+F235</f>
        <v>0</v>
      </c>
      <c r="G233" s="160">
        <f t="shared" si="38"/>
        <v>100</v>
      </c>
    </row>
    <row r="234" spans="1:7" s="39" customFormat="1" ht="36" customHeight="1" hidden="1">
      <c r="A234" s="161"/>
      <c r="B234" s="87" t="s">
        <v>18</v>
      </c>
      <c r="C234" s="159" t="s">
        <v>238</v>
      </c>
      <c r="D234" s="179">
        <v>0</v>
      </c>
      <c r="E234" s="160">
        <v>0</v>
      </c>
      <c r="F234" s="160">
        <f>D234-E234</f>
        <v>0</v>
      </c>
      <c r="G234" s="160" t="e">
        <f t="shared" si="38"/>
        <v>#DIV/0!</v>
      </c>
    </row>
    <row r="235" spans="1:7" s="39" customFormat="1" ht="31.5" customHeight="1">
      <c r="A235" s="161"/>
      <c r="B235" s="87" t="s">
        <v>26</v>
      </c>
      <c r="C235" s="159" t="s">
        <v>27</v>
      </c>
      <c r="D235" s="179">
        <v>1900</v>
      </c>
      <c r="E235" s="160">
        <v>1900</v>
      </c>
      <c r="F235" s="122">
        <f>D235-E235</f>
        <v>0</v>
      </c>
      <c r="G235" s="160">
        <f t="shared" si="38"/>
        <v>100</v>
      </c>
    </row>
    <row r="236" spans="1:7" s="39" customFormat="1" ht="55.5" customHeight="1">
      <c r="A236" s="175" t="s">
        <v>534</v>
      </c>
      <c r="B236" s="30"/>
      <c r="C236" s="185" t="s">
        <v>360</v>
      </c>
      <c r="D236" s="181">
        <f>D237+D251+D255+D275+D247+D281</f>
        <v>68216.49999999999</v>
      </c>
      <c r="E236" s="181">
        <f>E237+E251+E255+E275+E247+E281</f>
        <v>51819.19999999999</v>
      </c>
      <c r="F236" s="181">
        <f>F237+F251+F255+F275+F247+F281</f>
        <v>16397.3</v>
      </c>
      <c r="G236" s="181">
        <f t="shared" si="38"/>
        <v>75.96285356182155</v>
      </c>
    </row>
    <row r="237" spans="1:7" s="39" customFormat="1" ht="33" customHeight="1">
      <c r="A237" s="182" t="s">
        <v>535</v>
      </c>
      <c r="B237" s="87"/>
      <c r="C237" s="186" t="s">
        <v>361</v>
      </c>
      <c r="D237" s="160">
        <f>D238+D241+D244</f>
        <v>37939.9</v>
      </c>
      <c r="E237" s="160">
        <f>E238+E241+E244</f>
        <v>28629.899999999998</v>
      </c>
      <c r="F237" s="160">
        <f>F238+F241+F244</f>
        <v>9310</v>
      </c>
      <c r="G237" s="160">
        <f t="shared" si="38"/>
        <v>75.46118993460709</v>
      </c>
    </row>
    <row r="238" spans="1:7" s="39" customFormat="1" ht="42.75" customHeight="1">
      <c r="A238" s="161" t="s">
        <v>536</v>
      </c>
      <c r="B238" s="87"/>
      <c r="C238" s="183" t="s">
        <v>666</v>
      </c>
      <c r="D238" s="160">
        <f aca="true" t="shared" si="43" ref="D238:F239">D239</f>
        <v>31018.3</v>
      </c>
      <c r="E238" s="160">
        <f t="shared" si="43"/>
        <v>24408.3</v>
      </c>
      <c r="F238" s="160">
        <f t="shared" si="43"/>
        <v>6610</v>
      </c>
      <c r="G238" s="160">
        <f t="shared" si="38"/>
        <v>78.68999912954611</v>
      </c>
    </row>
    <row r="239" spans="1:7" s="39" customFormat="1" ht="45.75" customHeight="1">
      <c r="A239" s="161" t="s">
        <v>537</v>
      </c>
      <c r="B239" s="87"/>
      <c r="C239" s="183" t="s">
        <v>660</v>
      </c>
      <c r="D239" s="160">
        <f t="shared" si="43"/>
        <v>31018.3</v>
      </c>
      <c r="E239" s="160">
        <f t="shared" si="43"/>
        <v>24408.3</v>
      </c>
      <c r="F239" s="160">
        <f t="shared" si="43"/>
        <v>6610</v>
      </c>
      <c r="G239" s="160">
        <f t="shared" si="38"/>
        <v>78.68999912954611</v>
      </c>
    </row>
    <row r="240" spans="1:7" s="39" customFormat="1" ht="30.75" customHeight="1">
      <c r="A240" s="161"/>
      <c r="B240" s="87" t="s">
        <v>18</v>
      </c>
      <c r="C240" s="159" t="s">
        <v>238</v>
      </c>
      <c r="D240" s="179">
        <v>31018.3</v>
      </c>
      <c r="E240" s="160">
        <v>24408.3</v>
      </c>
      <c r="F240" s="160">
        <f>D240-E240</f>
        <v>6610</v>
      </c>
      <c r="G240" s="160">
        <f t="shared" si="38"/>
        <v>78.68999912954611</v>
      </c>
    </row>
    <row r="241" spans="1:7" s="39" customFormat="1" ht="39" customHeight="1">
      <c r="A241" s="161" t="s">
        <v>538</v>
      </c>
      <c r="B241" s="87"/>
      <c r="C241" s="183" t="s">
        <v>667</v>
      </c>
      <c r="D241" s="160">
        <f aca="true" t="shared" si="44" ref="D241:F242">D242</f>
        <v>153</v>
      </c>
      <c r="E241" s="160">
        <f t="shared" si="44"/>
        <v>153</v>
      </c>
      <c r="F241" s="160">
        <f t="shared" si="44"/>
        <v>0</v>
      </c>
      <c r="G241" s="160">
        <f t="shared" si="38"/>
        <v>100</v>
      </c>
    </row>
    <row r="242" spans="1:7" s="39" customFormat="1" ht="42.75" customHeight="1">
      <c r="A242" s="161" t="s">
        <v>539</v>
      </c>
      <c r="B242" s="87"/>
      <c r="C242" s="183" t="s">
        <v>660</v>
      </c>
      <c r="D242" s="160">
        <f t="shared" si="44"/>
        <v>153</v>
      </c>
      <c r="E242" s="160">
        <f t="shared" si="44"/>
        <v>153</v>
      </c>
      <c r="F242" s="160">
        <f t="shared" si="44"/>
        <v>0</v>
      </c>
      <c r="G242" s="160">
        <f t="shared" si="38"/>
        <v>100</v>
      </c>
    </row>
    <row r="243" spans="1:7" s="39" customFormat="1" ht="30.75" customHeight="1">
      <c r="A243" s="161"/>
      <c r="B243" s="87" t="s">
        <v>18</v>
      </c>
      <c r="C243" s="159" t="s">
        <v>238</v>
      </c>
      <c r="D243" s="179">
        <v>153</v>
      </c>
      <c r="E243" s="160">
        <v>153</v>
      </c>
      <c r="F243" s="160">
        <f>D243-E243</f>
        <v>0</v>
      </c>
      <c r="G243" s="160">
        <f t="shared" si="38"/>
        <v>100</v>
      </c>
    </row>
    <row r="244" spans="1:7" s="39" customFormat="1" ht="44.25" customHeight="1">
      <c r="A244" s="161" t="s">
        <v>540</v>
      </c>
      <c r="B244" s="87"/>
      <c r="C244" s="183" t="s">
        <v>668</v>
      </c>
      <c r="D244" s="179">
        <f aca="true" t="shared" si="45" ref="D244:F245">D245</f>
        <v>6768.6</v>
      </c>
      <c r="E244" s="179">
        <f t="shared" si="45"/>
        <v>4068.6</v>
      </c>
      <c r="F244" s="160">
        <f t="shared" si="45"/>
        <v>2700.0000000000005</v>
      </c>
      <c r="G244" s="160">
        <f t="shared" si="38"/>
        <v>60.109919333392426</v>
      </c>
    </row>
    <row r="245" spans="1:7" s="39" customFormat="1" ht="45.75" customHeight="1">
      <c r="A245" s="161" t="s">
        <v>541</v>
      </c>
      <c r="B245" s="87"/>
      <c r="C245" s="183" t="s">
        <v>660</v>
      </c>
      <c r="D245" s="179">
        <f t="shared" si="45"/>
        <v>6768.6</v>
      </c>
      <c r="E245" s="179">
        <f t="shared" si="45"/>
        <v>4068.6</v>
      </c>
      <c r="F245" s="160">
        <f t="shared" si="45"/>
        <v>2700.0000000000005</v>
      </c>
      <c r="G245" s="160">
        <f t="shared" si="38"/>
        <v>60.109919333392426</v>
      </c>
    </row>
    <row r="246" spans="1:7" s="39" customFormat="1" ht="32.25" customHeight="1">
      <c r="A246" s="161"/>
      <c r="B246" s="87" t="s">
        <v>18</v>
      </c>
      <c r="C246" s="159" t="s">
        <v>238</v>
      </c>
      <c r="D246" s="179">
        <v>6768.6</v>
      </c>
      <c r="E246" s="160">
        <v>4068.6</v>
      </c>
      <c r="F246" s="160">
        <f>D246-E246</f>
        <v>2700.0000000000005</v>
      </c>
      <c r="G246" s="160">
        <f t="shared" si="38"/>
        <v>60.109919333392426</v>
      </c>
    </row>
    <row r="247" spans="1:7" s="39" customFormat="1" ht="25.5">
      <c r="A247" s="182" t="s">
        <v>542</v>
      </c>
      <c r="B247" s="190"/>
      <c r="C247" s="202" t="s">
        <v>669</v>
      </c>
      <c r="D247" s="179">
        <f>D248</f>
        <v>748.9</v>
      </c>
      <c r="E247" s="179">
        <f aca="true" t="shared" si="46" ref="E247:F249">E248</f>
        <v>119.6</v>
      </c>
      <c r="F247" s="160">
        <f t="shared" si="46"/>
        <v>629.3</v>
      </c>
      <c r="G247" s="160">
        <f t="shared" si="38"/>
        <v>15.970089464548003</v>
      </c>
    </row>
    <row r="248" spans="1:7" s="39" customFormat="1" ht="28.5" customHeight="1">
      <c r="A248" s="161" t="s">
        <v>543</v>
      </c>
      <c r="B248" s="87"/>
      <c r="C248" s="159" t="s">
        <v>670</v>
      </c>
      <c r="D248" s="179">
        <f>D249</f>
        <v>748.9</v>
      </c>
      <c r="E248" s="179">
        <f t="shared" si="46"/>
        <v>119.6</v>
      </c>
      <c r="F248" s="160">
        <f t="shared" si="46"/>
        <v>629.3</v>
      </c>
      <c r="G248" s="160">
        <f t="shared" si="38"/>
        <v>15.970089464548003</v>
      </c>
    </row>
    <row r="249" spans="1:7" s="39" customFormat="1" ht="18.75" customHeight="1">
      <c r="A249" s="161" t="s">
        <v>544</v>
      </c>
      <c r="B249" s="87"/>
      <c r="C249" s="159" t="s">
        <v>671</v>
      </c>
      <c r="D249" s="179">
        <f>D250</f>
        <v>748.9</v>
      </c>
      <c r="E249" s="179">
        <f t="shared" si="46"/>
        <v>119.6</v>
      </c>
      <c r="F249" s="160">
        <f t="shared" si="46"/>
        <v>629.3</v>
      </c>
      <c r="G249" s="160">
        <f t="shared" si="38"/>
        <v>15.970089464548003</v>
      </c>
    </row>
    <row r="250" spans="1:7" s="39" customFormat="1" ht="27" customHeight="1">
      <c r="A250" s="161"/>
      <c r="B250" s="87" t="s">
        <v>18</v>
      </c>
      <c r="C250" s="159" t="s">
        <v>238</v>
      </c>
      <c r="D250" s="179">
        <v>748.9</v>
      </c>
      <c r="E250" s="160">
        <v>119.6</v>
      </c>
      <c r="F250" s="160">
        <f>D250-E250</f>
        <v>629.3</v>
      </c>
      <c r="G250" s="160">
        <f t="shared" si="38"/>
        <v>15.970089464548003</v>
      </c>
    </row>
    <row r="251" spans="1:7" s="39" customFormat="1" ht="31.5" customHeight="1">
      <c r="A251" s="182" t="s">
        <v>545</v>
      </c>
      <c r="B251" s="87"/>
      <c r="C251" s="186" t="s">
        <v>366</v>
      </c>
      <c r="D251" s="179">
        <f>D252</f>
        <v>300</v>
      </c>
      <c r="E251" s="179">
        <f aca="true" t="shared" si="47" ref="E251:F253">E252</f>
        <v>43</v>
      </c>
      <c r="F251" s="179">
        <f t="shared" si="47"/>
        <v>257</v>
      </c>
      <c r="G251" s="160">
        <f t="shared" si="38"/>
        <v>14.333333333333334</v>
      </c>
    </row>
    <row r="252" spans="1:7" s="39" customFormat="1" ht="29.25" customHeight="1">
      <c r="A252" s="161" t="s">
        <v>546</v>
      </c>
      <c r="B252" s="87"/>
      <c r="C252" s="183" t="s">
        <v>672</v>
      </c>
      <c r="D252" s="179">
        <f>D253</f>
        <v>300</v>
      </c>
      <c r="E252" s="179">
        <f t="shared" si="47"/>
        <v>43</v>
      </c>
      <c r="F252" s="179">
        <f t="shared" si="47"/>
        <v>257</v>
      </c>
      <c r="G252" s="160">
        <f t="shared" si="38"/>
        <v>14.333333333333334</v>
      </c>
    </row>
    <row r="253" spans="1:7" s="39" customFormat="1" ht="17.25" customHeight="1">
      <c r="A253" s="161" t="s">
        <v>547</v>
      </c>
      <c r="B253" s="87"/>
      <c r="C253" s="183" t="s">
        <v>673</v>
      </c>
      <c r="D253" s="179">
        <f>D254</f>
        <v>300</v>
      </c>
      <c r="E253" s="179">
        <f t="shared" si="47"/>
        <v>43</v>
      </c>
      <c r="F253" s="179">
        <f t="shared" si="47"/>
        <v>257</v>
      </c>
      <c r="G253" s="160">
        <f t="shared" si="38"/>
        <v>14.333333333333334</v>
      </c>
    </row>
    <row r="254" spans="1:7" s="39" customFormat="1" ht="38.25" customHeight="1">
      <c r="A254" s="161"/>
      <c r="B254" s="87" t="s">
        <v>18</v>
      </c>
      <c r="C254" s="159" t="s">
        <v>238</v>
      </c>
      <c r="D254" s="179">
        <v>300</v>
      </c>
      <c r="E254" s="160">
        <v>43</v>
      </c>
      <c r="F254" s="122">
        <f>D254-E254</f>
        <v>257</v>
      </c>
      <c r="G254" s="160">
        <f t="shared" si="38"/>
        <v>14.333333333333334</v>
      </c>
    </row>
    <row r="255" spans="1:7" s="39" customFormat="1" ht="25.5">
      <c r="A255" s="182" t="s">
        <v>548</v>
      </c>
      <c r="B255" s="87"/>
      <c r="C255" s="186" t="s">
        <v>370</v>
      </c>
      <c r="D255" s="179">
        <f>D256+D259+D262+D265+D272</f>
        <v>21150.3</v>
      </c>
      <c r="E255" s="179">
        <f>E256+E259+E262+E265+E272</f>
        <v>15783.5</v>
      </c>
      <c r="F255" s="179">
        <f>F256+F259+F262+F265+F272</f>
        <v>5366.800000000001</v>
      </c>
      <c r="G255" s="160">
        <f t="shared" si="38"/>
        <v>74.62541902478925</v>
      </c>
    </row>
    <row r="256" spans="1:7" s="39" customFormat="1" ht="19.5" customHeight="1">
      <c r="A256" s="87" t="s">
        <v>549</v>
      </c>
      <c r="B256" s="87"/>
      <c r="C256" s="183" t="s">
        <v>674</v>
      </c>
      <c r="D256" s="179">
        <f aca="true" t="shared" si="48" ref="D256:F257">D257</f>
        <v>8920</v>
      </c>
      <c r="E256" s="179">
        <f t="shared" si="48"/>
        <v>8110.5</v>
      </c>
      <c r="F256" s="179">
        <f t="shared" si="48"/>
        <v>809.5</v>
      </c>
      <c r="G256" s="160">
        <f t="shared" si="38"/>
        <v>90.92488789237669</v>
      </c>
    </row>
    <row r="257" spans="1:7" s="39" customFormat="1" ht="25.5">
      <c r="A257" s="87" t="s">
        <v>550</v>
      </c>
      <c r="B257" s="87"/>
      <c r="C257" s="183" t="s">
        <v>675</v>
      </c>
      <c r="D257" s="179">
        <f t="shared" si="48"/>
        <v>8920</v>
      </c>
      <c r="E257" s="179">
        <f t="shared" si="48"/>
        <v>8110.5</v>
      </c>
      <c r="F257" s="179">
        <f t="shared" si="48"/>
        <v>809.5</v>
      </c>
      <c r="G257" s="160">
        <f t="shared" si="38"/>
        <v>90.92488789237669</v>
      </c>
    </row>
    <row r="258" spans="1:7" s="39" customFormat="1" ht="25.5">
      <c r="A258" s="175"/>
      <c r="B258" s="87" t="s">
        <v>18</v>
      </c>
      <c r="C258" s="159" t="s">
        <v>238</v>
      </c>
      <c r="D258" s="179">
        <v>8920</v>
      </c>
      <c r="E258" s="160">
        <v>8110.5</v>
      </c>
      <c r="F258" s="122">
        <f>D258-E258</f>
        <v>809.5</v>
      </c>
      <c r="G258" s="160">
        <f t="shared" si="38"/>
        <v>90.92488789237669</v>
      </c>
    </row>
    <row r="259" spans="1:7" s="39" customFormat="1" ht="12.75">
      <c r="A259" s="161" t="s">
        <v>551</v>
      </c>
      <c r="B259" s="87"/>
      <c r="C259" s="183" t="s">
        <v>676</v>
      </c>
      <c r="D259" s="160">
        <f aca="true" t="shared" si="49" ref="D259:F260">D260</f>
        <v>7618.8</v>
      </c>
      <c r="E259" s="160">
        <f t="shared" si="49"/>
        <v>4487.4</v>
      </c>
      <c r="F259" s="160">
        <f t="shared" si="49"/>
        <v>3131.4000000000005</v>
      </c>
      <c r="G259" s="160">
        <f t="shared" si="38"/>
        <v>58.899039218774604</v>
      </c>
    </row>
    <row r="260" spans="1:7" s="39" customFormat="1" ht="25.5">
      <c r="A260" s="161" t="s">
        <v>552</v>
      </c>
      <c r="B260" s="87"/>
      <c r="C260" s="183" t="s">
        <v>675</v>
      </c>
      <c r="D260" s="160">
        <f t="shared" si="49"/>
        <v>7618.8</v>
      </c>
      <c r="E260" s="160">
        <f t="shared" si="49"/>
        <v>4487.4</v>
      </c>
      <c r="F260" s="160">
        <f t="shared" si="49"/>
        <v>3131.4000000000005</v>
      </c>
      <c r="G260" s="160">
        <f t="shared" si="38"/>
        <v>58.899039218774604</v>
      </c>
    </row>
    <row r="261" spans="1:7" s="39" customFormat="1" ht="25.5">
      <c r="A261" s="161"/>
      <c r="B261" s="87" t="s">
        <v>18</v>
      </c>
      <c r="C261" s="159" t="s">
        <v>238</v>
      </c>
      <c r="D261" s="179">
        <v>7618.8</v>
      </c>
      <c r="E261" s="160">
        <v>4487.4</v>
      </c>
      <c r="F261" s="160">
        <f>D261-E261</f>
        <v>3131.4000000000005</v>
      </c>
      <c r="G261" s="160">
        <f t="shared" si="38"/>
        <v>58.899039218774604</v>
      </c>
    </row>
    <row r="262" spans="1:7" s="39" customFormat="1" ht="25.5">
      <c r="A262" s="161" t="s">
        <v>553</v>
      </c>
      <c r="B262" s="87"/>
      <c r="C262" s="183" t="s">
        <v>677</v>
      </c>
      <c r="D262" s="179">
        <f aca="true" t="shared" si="50" ref="D262:F263">D263</f>
        <v>91</v>
      </c>
      <c r="E262" s="179">
        <f t="shared" si="50"/>
        <v>91</v>
      </c>
      <c r="F262" s="179">
        <f t="shared" si="50"/>
        <v>0</v>
      </c>
      <c r="G262" s="160">
        <f t="shared" si="38"/>
        <v>100</v>
      </c>
    </row>
    <row r="263" spans="1:7" s="39" customFormat="1" ht="25.5">
      <c r="A263" s="161" t="s">
        <v>554</v>
      </c>
      <c r="B263" s="87"/>
      <c r="C263" s="183" t="s">
        <v>675</v>
      </c>
      <c r="D263" s="179">
        <f t="shared" si="50"/>
        <v>91</v>
      </c>
      <c r="E263" s="179">
        <f t="shared" si="50"/>
        <v>91</v>
      </c>
      <c r="F263" s="179">
        <f t="shared" si="50"/>
        <v>0</v>
      </c>
      <c r="G263" s="160">
        <f t="shared" si="38"/>
        <v>100</v>
      </c>
    </row>
    <row r="264" spans="1:7" s="39" customFormat="1" ht="25.5">
      <c r="A264" s="161"/>
      <c r="B264" s="87" t="s">
        <v>18</v>
      </c>
      <c r="C264" s="159" t="s">
        <v>238</v>
      </c>
      <c r="D264" s="179">
        <v>91</v>
      </c>
      <c r="E264" s="160">
        <v>91</v>
      </c>
      <c r="F264" s="122">
        <f>D264-E264</f>
        <v>0</v>
      </c>
      <c r="G264" s="160">
        <f t="shared" si="38"/>
        <v>100</v>
      </c>
    </row>
    <row r="265" spans="1:7" ht="17.25" customHeight="1">
      <c r="A265" s="161" t="s">
        <v>555</v>
      </c>
      <c r="B265" s="87"/>
      <c r="C265" s="183" t="s">
        <v>678</v>
      </c>
      <c r="D265" s="160">
        <f>D266+D268+D270</f>
        <v>4444</v>
      </c>
      <c r="E265" s="160">
        <f>E266+E268+E270</f>
        <v>3018.1</v>
      </c>
      <c r="F265" s="160">
        <f>F266+F268+F270</f>
        <v>1425.9000000000003</v>
      </c>
      <c r="G265" s="160">
        <f t="shared" si="38"/>
        <v>67.91404140414042</v>
      </c>
    </row>
    <row r="266" spans="1:7" ht="25.5">
      <c r="A266" s="161" t="s">
        <v>556</v>
      </c>
      <c r="B266" s="87"/>
      <c r="C266" s="183" t="s">
        <v>675</v>
      </c>
      <c r="D266" s="160">
        <f>D267</f>
        <v>4329.8</v>
      </c>
      <c r="E266" s="160">
        <f>E267</f>
        <v>3018.1</v>
      </c>
      <c r="F266" s="160">
        <f>F267</f>
        <v>1311.7000000000003</v>
      </c>
      <c r="G266" s="160">
        <f t="shared" si="38"/>
        <v>69.70529816619705</v>
      </c>
    </row>
    <row r="267" spans="1:7" ht="25.5">
      <c r="A267" s="161"/>
      <c r="B267" s="87" t="s">
        <v>18</v>
      </c>
      <c r="C267" s="159" t="s">
        <v>238</v>
      </c>
      <c r="D267" s="179">
        <v>4329.8</v>
      </c>
      <c r="E267" s="160">
        <v>3018.1</v>
      </c>
      <c r="F267" s="160">
        <f>D267-E267</f>
        <v>1311.7000000000003</v>
      </c>
      <c r="G267" s="160">
        <f t="shared" si="38"/>
        <v>69.70529816619705</v>
      </c>
    </row>
    <row r="268" spans="1:7" ht="51">
      <c r="A268" s="161" t="s">
        <v>746</v>
      </c>
      <c r="B268" s="87"/>
      <c r="C268" s="159" t="s">
        <v>754</v>
      </c>
      <c r="D268" s="179">
        <f>D269</f>
        <v>107.7</v>
      </c>
      <c r="E268" s="179">
        <f>E269</f>
        <v>0</v>
      </c>
      <c r="F268" s="179">
        <f>F269</f>
        <v>107.7</v>
      </c>
      <c r="G268" s="160">
        <f t="shared" si="38"/>
        <v>0</v>
      </c>
    </row>
    <row r="269" spans="1:7" ht="25.5">
      <c r="A269" s="161"/>
      <c r="B269" s="87" t="s">
        <v>18</v>
      </c>
      <c r="C269" s="159" t="s">
        <v>238</v>
      </c>
      <c r="D269" s="179">
        <v>107.7</v>
      </c>
      <c r="E269" s="160"/>
      <c r="F269" s="122">
        <f>D269-E269</f>
        <v>107.7</v>
      </c>
      <c r="G269" s="160">
        <f t="shared" si="38"/>
        <v>0</v>
      </c>
    </row>
    <row r="270" spans="1:7" ht="63.75">
      <c r="A270" s="161" t="s">
        <v>747</v>
      </c>
      <c r="B270" s="87"/>
      <c r="C270" s="159" t="s">
        <v>755</v>
      </c>
      <c r="D270" s="179">
        <f>D271</f>
        <v>6.5</v>
      </c>
      <c r="E270" s="179">
        <f>E271</f>
        <v>0</v>
      </c>
      <c r="F270" s="179">
        <f>F271</f>
        <v>6.5</v>
      </c>
      <c r="G270" s="160">
        <f t="shared" si="38"/>
        <v>0</v>
      </c>
    </row>
    <row r="271" spans="1:7" ht="25.5">
      <c r="A271" s="161"/>
      <c r="B271" s="87" t="s">
        <v>18</v>
      </c>
      <c r="C271" s="159" t="s">
        <v>238</v>
      </c>
      <c r="D271" s="179">
        <v>6.5</v>
      </c>
      <c r="E271" s="160"/>
      <c r="F271" s="122">
        <f>D271-E271</f>
        <v>6.5</v>
      </c>
      <c r="G271" s="160">
        <f t="shared" si="38"/>
        <v>0</v>
      </c>
    </row>
    <row r="272" spans="1:7" ht="38.25">
      <c r="A272" s="161" t="s">
        <v>557</v>
      </c>
      <c r="B272" s="87"/>
      <c r="C272" s="183" t="s">
        <v>679</v>
      </c>
      <c r="D272" s="160">
        <f aca="true" t="shared" si="51" ref="D272:F273">D273</f>
        <v>76.5</v>
      </c>
      <c r="E272" s="160">
        <f t="shared" si="51"/>
        <v>76.5</v>
      </c>
      <c r="F272" s="160">
        <f t="shared" si="51"/>
        <v>0</v>
      </c>
      <c r="G272" s="160">
        <f t="shared" si="38"/>
        <v>100</v>
      </c>
    </row>
    <row r="273" spans="1:7" ht="25.5">
      <c r="A273" s="161" t="s">
        <v>558</v>
      </c>
      <c r="B273" s="87"/>
      <c r="C273" s="183" t="s">
        <v>675</v>
      </c>
      <c r="D273" s="160">
        <f t="shared" si="51"/>
        <v>76.5</v>
      </c>
      <c r="E273" s="160">
        <f t="shared" si="51"/>
        <v>76.5</v>
      </c>
      <c r="F273" s="160">
        <f t="shared" si="51"/>
        <v>0</v>
      </c>
      <c r="G273" s="160">
        <f t="shared" si="38"/>
        <v>100</v>
      </c>
    </row>
    <row r="274" spans="1:7" ht="25.5">
      <c r="A274" s="161"/>
      <c r="B274" s="87" t="s">
        <v>18</v>
      </c>
      <c r="C274" s="159" t="s">
        <v>238</v>
      </c>
      <c r="D274" s="208">
        <v>76.5</v>
      </c>
      <c r="E274" s="160">
        <v>76.5</v>
      </c>
      <c r="F274" s="122">
        <f>D274-E274</f>
        <v>0</v>
      </c>
      <c r="G274" s="160">
        <f t="shared" si="38"/>
        <v>100</v>
      </c>
    </row>
    <row r="275" spans="1:7" ht="38.25">
      <c r="A275" s="182" t="s">
        <v>559</v>
      </c>
      <c r="B275" s="87"/>
      <c r="C275" s="186" t="s">
        <v>373</v>
      </c>
      <c r="D275" s="160">
        <f aca="true" t="shared" si="52" ref="D275:F276">D276</f>
        <v>7010</v>
      </c>
      <c r="E275" s="160">
        <f t="shared" si="52"/>
        <v>7009.2</v>
      </c>
      <c r="F275" s="160">
        <f t="shared" si="52"/>
        <v>0.7999999999998977</v>
      </c>
      <c r="G275" s="160">
        <f t="shared" si="38"/>
        <v>99.98858773181169</v>
      </c>
    </row>
    <row r="276" spans="1:7" ht="25.5">
      <c r="A276" s="161" t="s">
        <v>560</v>
      </c>
      <c r="B276" s="87"/>
      <c r="C276" s="180" t="s">
        <v>651</v>
      </c>
      <c r="D276" s="160">
        <f t="shared" si="52"/>
        <v>7010</v>
      </c>
      <c r="E276" s="160">
        <f t="shared" si="52"/>
        <v>7009.2</v>
      </c>
      <c r="F276" s="160">
        <f t="shared" si="52"/>
        <v>0.7999999999998977</v>
      </c>
      <c r="G276" s="160">
        <f t="shared" si="38"/>
        <v>99.98858773181169</v>
      </c>
    </row>
    <row r="277" spans="1:7" ht="25.5">
      <c r="A277" s="161" t="s">
        <v>561</v>
      </c>
      <c r="B277" s="87"/>
      <c r="C277" s="180" t="s">
        <v>632</v>
      </c>
      <c r="D277" s="160">
        <f>D278+D279+D280</f>
        <v>7010</v>
      </c>
      <c r="E277" s="160">
        <f>E278+E279+E280</f>
        <v>7009.2</v>
      </c>
      <c r="F277" s="160">
        <f>F278+F279+F280</f>
        <v>0.7999999999998977</v>
      </c>
      <c r="G277" s="160">
        <f t="shared" si="38"/>
        <v>99.98858773181169</v>
      </c>
    </row>
    <row r="278" spans="1:7" ht="51">
      <c r="A278" s="161"/>
      <c r="B278" s="87" t="s">
        <v>17</v>
      </c>
      <c r="C278" s="159" t="s">
        <v>237</v>
      </c>
      <c r="D278" s="179">
        <f>4692+0.7+1355</f>
        <v>6047.7</v>
      </c>
      <c r="E278" s="160">
        <f>4692+0.7+1355</f>
        <v>6047.7</v>
      </c>
      <c r="F278" s="122">
        <f>D278-E278</f>
        <v>0</v>
      </c>
      <c r="G278" s="160">
        <f t="shared" si="38"/>
        <v>100</v>
      </c>
    </row>
    <row r="279" spans="1:7" ht="25.5">
      <c r="A279" s="175"/>
      <c r="B279" s="87" t="s">
        <v>18</v>
      </c>
      <c r="C279" s="159" t="s">
        <v>238</v>
      </c>
      <c r="D279" s="179">
        <f>254.9+395.4</f>
        <v>650.3</v>
      </c>
      <c r="E279" s="160">
        <f>254.9+395.3</f>
        <v>650.2</v>
      </c>
      <c r="F279" s="160">
        <f>D279-E279</f>
        <v>0.09999999999990905</v>
      </c>
      <c r="G279" s="160">
        <f t="shared" si="38"/>
        <v>99.98462248193142</v>
      </c>
    </row>
    <row r="280" spans="1:7" s="25" customFormat="1" ht="12.75">
      <c r="A280" s="161"/>
      <c r="B280" s="87" t="s">
        <v>19</v>
      </c>
      <c r="C280" s="159" t="s">
        <v>20</v>
      </c>
      <c r="D280" s="179">
        <f>307.2+4.5+0.3</f>
        <v>312</v>
      </c>
      <c r="E280" s="160">
        <f>307.2+3.8+0.3</f>
        <v>311.3</v>
      </c>
      <c r="F280" s="160">
        <f>D280-E280</f>
        <v>0.6999999999999886</v>
      </c>
      <c r="G280" s="160">
        <f t="shared" si="38"/>
        <v>99.77564102564102</v>
      </c>
    </row>
    <row r="281" spans="1:7" ht="12.75">
      <c r="A281" s="182" t="s">
        <v>562</v>
      </c>
      <c r="B281" s="190"/>
      <c r="C281" s="202" t="s">
        <v>680</v>
      </c>
      <c r="D281" s="160">
        <f>D282</f>
        <v>1067.4</v>
      </c>
      <c r="E281" s="160">
        <f aca="true" t="shared" si="53" ref="E281:F283">E282</f>
        <v>234</v>
      </c>
      <c r="F281" s="160">
        <f t="shared" si="53"/>
        <v>833.4000000000001</v>
      </c>
      <c r="G281" s="160">
        <f t="shared" si="38"/>
        <v>21.922428330522763</v>
      </c>
    </row>
    <row r="282" spans="1:7" ht="12.75">
      <c r="A282" s="161" t="s">
        <v>563</v>
      </c>
      <c r="B282" s="87"/>
      <c r="C282" s="159" t="s">
        <v>681</v>
      </c>
      <c r="D282" s="160">
        <f>D283</f>
        <v>1067.4</v>
      </c>
      <c r="E282" s="160">
        <f t="shared" si="53"/>
        <v>234</v>
      </c>
      <c r="F282" s="160">
        <f t="shared" si="53"/>
        <v>833.4000000000001</v>
      </c>
      <c r="G282" s="160">
        <f t="shared" si="38"/>
        <v>21.922428330522763</v>
      </c>
    </row>
    <row r="283" spans="1:7" ht="12.75">
      <c r="A283" s="161" t="s">
        <v>564</v>
      </c>
      <c r="B283" s="87"/>
      <c r="C283" s="159" t="s">
        <v>682</v>
      </c>
      <c r="D283" s="160">
        <f>D284</f>
        <v>1067.4</v>
      </c>
      <c r="E283" s="160">
        <f t="shared" si="53"/>
        <v>234</v>
      </c>
      <c r="F283" s="160">
        <f t="shared" si="53"/>
        <v>833.4000000000001</v>
      </c>
      <c r="G283" s="160">
        <f t="shared" si="38"/>
        <v>21.922428330522763</v>
      </c>
    </row>
    <row r="284" spans="1:7" ht="25.5">
      <c r="A284" s="161"/>
      <c r="B284" s="87" t="s">
        <v>18</v>
      </c>
      <c r="C284" s="159" t="s">
        <v>238</v>
      </c>
      <c r="D284" s="179">
        <v>1067.4</v>
      </c>
      <c r="E284" s="160">
        <v>234</v>
      </c>
      <c r="F284" s="160">
        <f>D284-E284</f>
        <v>833.4000000000001</v>
      </c>
      <c r="G284" s="160">
        <f t="shared" si="38"/>
        <v>21.922428330522763</v>
      </c>
    </row>
    <row r="285" spans="1:7" ht="25.5">
      <c r="A285" s="175" t="s">
        <v>565</v>
      </c>
      <c r="B285" s="30"/>
      <c r="C285" s="185" t="s">
        <v>341</v>
      </c>
      <c r="D285" s="181">
        <f>D286+D290+D294+D292+D296+D300+D298</f>
        <v>26008.2</v>
      </c>
      <c r="E285" s="181">
        <f>E286+E290+E294+E292+E296+E300+E298</f>
        <v>25960.399999999998</v>
      </c>
      <c r="F285" s="181">
        <f>F286+F290+F294+F292+F296+F300+F298</f>
        <v>47.79999999999791</v>
      </c>
      <c r="G285" s="181">
        <f t="shared" si="38"/>
        <v>99.81621181012142</v>
      </c>
    </row>
    <row r="286" spans="1:7" ht="25.5">
      <c r="A286" s="161" t="s">
        <v>566</v>
      </c>
      <c r="B286" s="87"/>
      <c r="C286" s="183" t="s">
        <v>584</v>
      </c>
      <c r="D286" s="160">
        <f>D287+D288+D289</f>
        <v>21445.8</v>
      </c>
      <c r="E286" s="160">
        <f>E287+E288+E289</f>
        <v>21398.3</v>
      </c>
      <c r="F286" s="160">
        <f>F287+F288+F289</f>
        <v>47.499999999997726</v>
      </c>
      <c r="G286" s="160">
        <f t="shared" si="38"/>
        <v>99.77851141015957</v>
      </c>
    </row>
    <row r="287" spans="1:7" ht="51">
      <c r="A287" s="161"/>
      <c r="B287" s="87" t="s">
        <v>17</v>
      </c>
      <c r="C287" s="159" t="s">
        <v>237</v>
      </c>
      <c r="D287" s="179">
        <f>13485.3+25.3+4079.1</f>
        <v>17589.699999999997</v>
      </c>
      <c r="E287" s="160">
        <f>13485+25.3+4079</f>
        <v>17589.3</v>
      </c>
      <c r="F287" s="160">
        <f>D287-E287</f>
        <v>0.3999999999978172</v>
      </c>
      <c r="G287" s="160">
        <f aca="true" t="shared" si="54" ref="G287:G331">E287/D287*100</f>
        <v>99.99772594188646</v>
      </c>
    </row>
    <row r="288" spans="1:7" ht="25.5">
      <c r="A288" s="161"/>
      <c r="B288" s="87" t="s">
        <v>18</v>
      </c>
      <c r="C288" s="159" t="s">
        <v>238</v>
      </c>
      <c r="D288" s="179">
        <f>780.9+1914.8</f>
        <v>2695.7</v>
      </c>
      <c r="E288" s="160">
        <f>770+1879.4</f>
        <v>2649.4</v>
      </c>
      <c r="F288" s="160">
        <f>D288-E288</f>
        <v>46.29999999999973</v>
      </c>
      <c r="G288" s="160">
        <f t="shared" si="54"/>
        <v>98.28244982750307</v>
      </c>
    </row>
    <row r="289" spans="1:7" ht="18" customHeight="1">
      <c r="A289" s="161"/>
      <c r="B289" s="87" t="s">
        <v>19</v>
      </c>
      <c r="C289" s="159" t="s">
        <v>20</v>
      </c>
      <c r="D289" s="179">
        <f>286.6+14.4+859.4</f>
        <v>1160.4</v>
      </c>
      <c r="E289" s="160">
        <f>285.8+14.4+859.4</f>
        <v>1159.6</v>
      </c>
      <c r="F289" s="160">
        <f aca="true" t="shared" si="55" ref="F289:F301">D289-E289</f>
        <v>0.8000000000001819</v>
      </c>
      <c r="G289" s="160">
        <f t="shared" si="54"/>
        <v>99.93105825577385</v>
      </c>
    </row>
    <row r="290" spans="1:7" ht="18.75" customHeight="1">
      <c r="A290" s="161" t="s">
        <v>567</v>
      </c>
      <c r="B290" s="87"/>
      <c r="C290" s="180" t="s">
        <v>236</v>
      </c>
      <c r="D290" s="160">
        <f>D291</f>
        <v>1081.4</v>
      </c>
      <c r="E290" s="160">
        <f>E291</f>
        <v>1081.3</v>
      </c>
      <c r="F290" s="160">
        <f>F291</f>
        <v>0.10000000000013642</v>
      </c>
      <c r="G290" s="160">
        <f t="shared" si="54"/>
        <v>99.99075272794525</v>
      </c>
    </row>
    <row r="291" spans="1:7" ht="51">
      <c r="A291" s="161"/>
      <c r="B291" s="87" t="s">
        <v>17</v>
      </c>
      <c r="C291" s="159" t="s">
        <v>237</v>
      </c>
      <c r="D291" s="179">
        <v>1081.4</v>
      </c>
      <c r="E291" s="160">
        <v>1081.3</v>
      </c>
      <c r="F291" s="160">
        <f t="shared" si="55"/>
        <v>0.10000000000013642</v>
      </c>
      <c r="G291" s="160">
        <f t="shared" si="54"/>
        <v>99.99075272794525</v>
      </c>
    </row>
    <row r="292" spans="1:7" ht="25.5">
      <c r="A292" s="161" t="s">
        <v>568</v>
      </c>
      <c r="B292" s="87"/>
      <c r="C292" s="183" t="s">
        <v>257</v>
      </c>
      <c r="D292" s="160">
        <f>D293</f>
        <v>1313.7</v>
      </c>
      <c r="E292" s="160">
        <f>E293</f>
        <v>1313.5</v>
      </c>
      <c r="F292" s="160">
        <f>F293</f>
        <v>0.20000000000004547</v>
      </c>
      <c r="G292" s="160">
        <f t="shared" si="54"/>
        <v>99.98477582400852</v>
      </c>
    </row>
    <row r="293" spans="1:7" ht="51">
      <c r="A293" s="87"/>
      <c r="B293" s="87" t="s">
        <v>17</v>
      </c>
      <c r="C293" s="159" t="s">
        <v>237</v>
      </c>
      <c r="D293" s="179">
        <v>1313.7</v>
      </c>
      <c r="E293" s="160">
        <v>1313.5</v>
      </c>
      <c r="F293" s="160">
        <f t="shared" si="55"/>
        <v>0.20000000000004547</v>
      </c>
      <c r="G293" s="160">
        <f t="shared" si="54"/>
        <v>99.98477582400852</v>
      </c>
    </row>
    <row r="294" spans="1:7" ht="25.5">
      <c r="A294" s="161" t="s">
        <v>569</v>
      </c>
      <c r="B294" s="87"/>
      <c r="C294" s="183" t="s">
        <v>235</v>
      </c>
      <c r="D294" s="160">
        <f>D295</f>
        <v>2022.6</v>
      </c>
      <c r="E294" s="160">
        <f>E295</f>
        <v>2022.6</v>
      </c>
      <c r="F294" s="160">
        <f>F295</f>
        <v>0</v>
      </c>
      <c r="G294" s="160">
        <f t="shared" si="54"/>
        <v>100</v>
      </c>
    </row>
    <row r="295" spans="1:7" ht="51">
      <c r="A295" s="161"/>
      <c r="B295" s="87" t="s">
        <v>17</v>
      </c>
      <c r="C295" s="159" t="s">
        <v>237</v>
      </c>
      <c r="D295" s="179">
        <v>2022.6</v>
      </c>
      <c r="E295" s="160">
        <v>2022.6</v>
      </c>
      <c r="F295" s="122">
        <f t="shared" si="55"/>
        <v>0</v>
      </c>
      <c r="G295" s="160">
        <f t="shared" si="54"/>
        <v>100</v>
      </c>
    </row>
    <row r="296" spans="1:7" ht="25.5">
      <c r="A296" s="161" t="s">
        <v>570</v>
      </c>
      <c r="B296" s="87"/>
      <c r="C296" s="159" t="s">
        <v>393</v>
      </c>
      <c r="D296" s="160">
        <f>D297</f>
        <v>25.9</v>
      </c>
      <c r="E296" s="160">
        <f>E297</f>
        <v>25.9</v>
      </c>
      <c r="F296" s="160">
        <f>F297</f>
        <v>0</v>
      </c>
      <c r="G296" s="160">
        <f t="shared" si="54"/>
        <v>100</v>
      </c>
    </row>
    <row r="297" spans="1:7" ht="25.5">
      <c r="A297" s="161"/>
      <c r="B297" s="87" t="s">
        <v>18</v>
      </c>
      <c r="C297" s="159" t="s">
        <v>238</v>
      </c>
      <c r="D297" s="179">
        <v>25.9</v>
      </c>
      <c r="E297" s="160">
        <v>25.9</v>
      </c>
      <c r="F297" s="122">
        <f t="shared" si="55"/>
        <v>0</v>
      </c>
      <c r="G297" s="160">
        <f t="shared" si="54"/>
        <v>100</v>
      </c>
    </row>
    <row r="298" spans="1:7" ht="38.25">
      <c r="A298" s="161" t="s">
        <v>748</v>
      </c>
      <c r="B298" s="87"/>
      <c r="C298" s="159" t="s">
        <v>749</v>
      </c>
      <c r="D298" s="179">
        <f>D299</f>
        <v>118.8</v>
      </c>
      <c r="E298" s="179">
        <f>E299</f>
        <v>118.8</v>
      </c>
      <c r="F298" s="179">
        <f>F299</f>
        <v>0</v>
      </c>
      <c r="G298" s="160">
        <f t="shared" si="54"/>
        <v>100</v>
      </c>
    </row>
    <row r="299" spans="1:7" ht="51">
      <c r="A299" s="161"/>
      <c r="B299" s="87" t="s">
        <v>17</v>
      </c>
      <c r="C299" s="159" t="s">
        <v>237</v>
      </c>
      <c r="D299" s="179">
        <v>118.8</v>
      </c>
      <c r="E299" s="160">
        <v>118.8</v>
      </c>
      <c r="F299" s="122">
        <f t="shared" si="55"/>
        <v>0</v>
      </c>
      <c r="G299" s="160">
        <f t="shared" si="54"/>
        <v>100</v>
      </c>
    </row>
    <row r="300" spans="1:7" ht="76.5" hidden="1">
      <c r="A300" s="161" t="s">
        <v>571</v>
      </c>
      <c r="B300" s="87"/>
      <c r="C300" s="159" t="s">
        <v>394</v>
      </c>
      <c r="D300" s="160">
        <f>D301</f>
        <v>0</v>
      </c>
      <c r="E300" s="160">
        <f>E301</f>
        <v>0</v>
      </c>
      <c r="F300" s="160">
        <f>F301</f>
        <v>0</v>
      </c>
      <c r="G300" s="160">
        <v>0</v>
      </c>
    </row>
    <row r="301" spans="1:7" ht="51" hidden="1">
      <c r="A301" s="161"/>
      <c r="B301" s="87" t="s">
        <v>17</v>
      </c>
      <c r="C301" s="159" t="s">
        <v>237</v>
      </c>
      <c r="D301" s="179">
        <v>0</v>
      </c>
      <c r="E301" s="160">
        <v>0</v>
      </c>
      <c r="F301" s="122">
        <f t="shared" si="55"/>
        <v>0</v>
      </c>
      <c r="G301" s="181">
        <v>0</v>
      </c>
    </row>
    <row r="302" spans="1:7" ht="38.25">
      <c r="A302" s="175" t="s">
        <v>572</v>
      </c>
      <c r="B302" s="30"/>
      <c r="C302" s="205" t="s">
        <v>338</v>
      </c>
      <c r="D302" s="181">
        <f aca="true" t="shared" si="56" ref="D302:F303">D303</f>
        <v>409.6</v>
      </c>
      <c r="E302" s="181">
        <f t="shared" si="56"/>
        <v>409.6</v>
      </c>
      <c r="F302" s="181">
        <f t="shared" si="56"/>
        <v>0</v>
      </c>
      <c r="G302" s="181">
        <f t="shared" si="54"/>
        <v>100</v>
      </c>
    </row>
    <row r="303" spans="1:7" ht="38.25">
      <c r="A303" s="161" t="s">
        <v>573</v>
      </c>
      <c r="B303" s="87"/>
      <c r="C303" s="159" t="s">
        <v>586</v>
      </c>
      <c r="D303" s="160">
        <f t="shared" si="56"/>
        <v>409.6</v>
      </c>
      <c r="E303" s="160">
        <f t="shared" si="56"/>
        <v>409.6</v>
      </c>
      <c r="F303" s="160">
        <f t="shared" si="56"/>
        <v>0</v>
      </c>
      <c r="G303" s="160">
        <f t="shared" si="54"/>
        <v>100</v>
      </c>
    </row>
    <row r="304" spans="1:7" ht="12.75">
      <c r="A304" s="161"/>
      <c r="B304" s="87" t="s">
        <v>24</v>
      </c>
      <c r="C304" s="159" t="s">
        <v>122</v>
      </c>
      <c r="D304" s="179">
        <v>409.6</v>
      </c>
      <c r="E304" s="160">
        <v>409.6</v>
      </c>
      <c r="F304" s="122">
        <f>D304-E304</f>
        <v>0</v>
      </c>
      <c r="G304" s="160">
        <f t="shared" si="54"/>
        <v>100</v>
      </c>
    </row>
    <row r="305" spans="1:7" ht="25.5">
      <c r="A305" s="175" t="s">
        <v>574</v>
      </c>
      <c r="B305" s="30"/>
      <c r="C305" s="185" t="s">
        <v>348</v>
      </c>
      <c r="D305" s="181">
        <f>D306+D309+D312+D314+D316</f>
        <v>12878.2</v>
      </c>
      <c r="E305" s="181">
        <f>E306+E309+E312+E314+E316</f>
        <v>12767.6</v>
      </c>
      <c r="F305" s="181">
        <f>F306+F309+F312+F314+F316</f>
        <v>110.6</v>
      </c>
      <c r="G305" s="181">
        <f t="shared" si="54"/>
        <v>99.14118432700222</v>
      </c>
    </row>
    <row r="306" spans="1:7" ht="38.25">
      <c r="A306" s="161" t="s">
        <v>575</v>
      </c>
      <c r="B306" s="87"/>
      <c r="C306" s="180" t="s">
        <v>760</v>
      </c>
      <c r="D306" s="160">
        <f>SUM(D307:D308)</f>
        <v>12227.6</v>
      </c>
      <c r="E306" s="160">
        <f>SUM(E307:E308)</f>
        <v>12227.6</v>
      </c>
      <c r="F306" s="160">
        <f>SUM(F307:F308)</f>
        <v>0</v>
      </c>
      <c r="G306" s="160">
        <f t="shared" si="54"/>
        <v>100</v>
      </c>
    </row>
    <row r="307" spans="1:7" ht="25.5">
      <c r="A307" s="187"/>
      <c r="B307" s="188" t="s">
        <v>18</v>
      </c>
      <c r="C307" s="159" t="s">
        <v>238</v>
      </c>
      <c r="D307" s="179">
        <v>20.7</v>
      </c>
      <c r="E307" s="160">
        <v>20.7</v>
      </c>
      <c r="F307" s="122">
        <f aca="true" t="shared" si="57" ref="F307:F317">D307-E307</f>
        <v>0</v>
      </c>
      <c r="G307" s="160">
        <f t="shared" si="54"/>
        <v>100</v>
      </c>
    </row>
    <row r="308" spans="1:7" ht="21" customHeight="1">
      <c r="A308" s="187"/>
      <c r="B308" s="87" t="s">
        <v>19</v>
      </c>
      <c r="C308" s="159" t="s">
        <v>20</v>
      </c>
      <c r="D308" s="179">
        <v>12206.9</v>
      </c>
      <c r="E308" s="160">
        <v>12206.9</v>
      </c>
      <c r="F308" s="122">
        <f t="shared" si="57"/>
        <v>0</v>
      </c>
      <c r="G308" s="160">
        <f t="shared" si="54"/>
        <v>100</v>
      </c>
    </row>
    <row r="309" spans="1:7" ht="38.25">
      <c r="A309" s="161" t="s">
        <v>576</v>
      </c>
      <c r="B309" s="187"/>
      <c r="C309" s="183" t="s">
        <v>256</v>
      </c>
      <c r="D309" s="160">
        <f>D310+D311</f>
        <v>175</v>
      </c>
      <c r="E309" s="160">
        <f>E310+E311</f>
        <v>88</v>
      </c>
      <c r="F309" s="160">
        <f>F310+F311</f>
        <v>87</v>
      </c>
      <c r="G309" s="160">
        <f t="shared" si="54"/>
        <v>50.28571428571429</v>
      </c>
    </row>
    <row r="310" spans="1:7" ht="21" customHeight="1">
      <c r="A310" s="161"/>
      <c r="B310" s="87" t="s">
        <v>21</v>
      </c>
      <c r="C310" s="159" t="s">
        <v>22</v>
      </c>
      <c r="D310" s="179">
        <v>130</v>
      </c>
      <c r="E310" s="160">
        <v>70</v>
      </c>
      <c r="F310" s="160">
        <f t="shared" si="57"/>
        <v>60</v>
      </c>
      <c r="G310" s="160">
        <f t="shared" si="54"/>
        <v>53.84615384615385</v>
      </c>
    </row>
    <row r="311" spans="1:7" ht="18" customHeight="1">
      <c r="A311" s="161"/>
      <c r="B311" s="87" t="s">
        <v>19</v>
      </c>
      <c r="C311" s="159" t="s">
        <v>20</v>
      </c>
      <c r="D311" s="179">
        <v>45</v>
      </c>
      <c r="E311" s="160">
        <v>18</v>
      </c>
      <c r="F311" s="160">
        <f t="shared" si="57"/>
        <v>27</v>
      </c>
      <c r="G311" s="160">
        <f t="shared" si="54"/>
        <v>40</v>
      </c>
    </row>
    <row r="312" spans="1:7" ht="17.25" customHeight="1">
      <c r="A312" s="161" t="s">
        <v>577</v>
      </c>
      <c r="B312" s="87"/>
      <c r="C312" s="204" t="s">
        <v>239</v>
      </c>
      <c r="D312" s="160">
        <f>D313</f>
        <v>110</v>
      </c>
      <c r="E312" s="160">
        <f>E313</f>
        <v>92.1</v>
      </c>
      <c r="F312" s="160">
        <f>F313</f>
        <v>17.900000000000006</v>
      </c>
      <c r="G312" s="160">
        <f t="shared" si="54"/>
        <v>83.72727272727272</v>
      </c>
    </row>
    <row r="313" spans="1:7" ht="25.5">
      <c r="A313" s="161"/>
      <c r="B313" s="87" t="s">
        <v>18</v>
      </c>
      <c r="C313" s="159" t="s">
        <v>238</v>
      </c>
      <c r="D313" s="179">
        <v>110</v>
      </c>
      <c r="E313" s="160">
        <v>92.1</v>
      </c>
      <c r="F313" s="160">
        <f t="shared" si="57"/>
        <v>17.900000000000006</v>
      </c>
      <c r="G313" s="160">
        <f t="shared" si="54"/>
        <v>83.72727272727272</v>
      </c>
    </row>
    <row r="314" spans="1:7" ht="25.5">
      <c r="A314" s="188" t="s">
        <v>578</v>
      </c>
      <c r="B314" s="187"/>
      <c r="C314" s="204" t="s">
        <v>349</v>
      </c>
      <c r="D314" s="160">
        <f>D315</f>
        <v>309.2</v>
      </c>
      <c r="E314" s="160">
        <f>E315</f>
        <v>303.5</v>
      </c>
      <c r="F314" s="160">
        <f>F315</f>
        <v>5.699999999999989</v>
      </c>
      <c r="G314" s="160">
        <f t="shared" si="54"/>
        <v>98.15653298835706</v>
      </c>
    </row>
    <row r="315" spans="1:7" ht="19.5" customHeight="1">
      <c r="A315" s="161"/>
      <c r="B315" s="87" t="s">
        <v>21</v>
      </c>
      <c r="C315" s="159" t="s">
        <v>22</v>
      </c>
      <c r="D315" s="179">
        <v>309.2</v>
      </c>
      <c r="E315" s="160">
        <v>303.5</v>
      </c>
      <c r="F315" s="160">
        <f t="shared" si="57"/>
        <v>5.699999999999989</v>
      </c>
      <c r="G315" s="160">
        <f t="shared" si="54"/>
        <v>98.15653298835706</v>
      </c>
    </row>
    <row r="316" spans="1:7" ht="33.75" customHeight="1">
      <c r="A316" s="161" t="s">
        <v>750</v>
      </c>
      <c r="B316" s="87"/>
      <c r="C316" s="159" t="s">
        <v>751</v>
      </c>
      <c r="D316" s="179">
        <f>D317</f>
        <v>56.4</v>
      </c>
      <c r="E316" s="179">
        <f>E317</f>
        <v>56.4</v>
      </c>
      <c r="F316" s="160">
        <f>F317</f>
        <v>0</v>
      </c>
      <c r="G316" s="160">
        <f t="shared" si="54"/>
        <v>100</v>
      </c>
    </row>
    <row r="317" spans="1:7" ht="32.25" customHeight="1">
      <c r="A317" s="161"/>
      <c r="B317" s="87" t="s">
        <v>26</v>
      </c>
      <c r="C317" s="159" t="s">
        <v>27</v>
      </c>
      <c r="D317" s="179">
        <v>56.4</v>
      </c>
      <c r="E317" s="160">
        <v>56.4</v>
      </c>
      <c r="F317" s="160">
        <f t="shared" si="57"/>
        <v>0</v>
      </c>
      <c r="G317" s="160">
        <f t="shared" si="54"/>
        <v>100</v>
      </c>
    </row>
    <row r="318" spans="1:7" ht="19.5" customHeight="1">
      <c r="A318" s="175" t="s">
        <v>579</v>
      </c>
      <c r="B318" s="30"/>
      <c r="C318" s="154" t="s">
        <v>368</v>
      </c>
      <c r="D318" s="181">
        <f aca="true" t="shared" si="58" ref="D318:F319">D319</f>
        <v>945.9</v>
      </c>
      <c r="E318" s="181">
        <f t="shared" si="58"/>
        <v>312.4</v>
      </c>
      <c r="F318" s="181">
        <f t="shared" si="58"/>
        <v>633.5</v>
      </c>
      <c r="G318" s="181">
        <f t="shared" si="54"/>
        <v>33.026747013426366</v>
      </c>
    </row>
    <row r="319" spans="1:7" ht="38.25">
      <c r="A319" s="161" t="s">
        <v>580</v>
      </c>
      <c r="B319" s="87"/>
      <c r="C319" s="180" t="s">
        <v>369</v>
      </c>
      <c r="D319" s="160">
        <f t="shared" si="58"/>
        <v>945.9</v>
      </c>
      <c r="E319" s="160">
        <f t="shared" si="58"/>
        <v>312.4</v>
      </c>
      <c r="F319" s="160">
        <f t="shared" si="58"/>
        <v>633.5</v>
      </c>
      <c r="G319" s="160">
        <f t="shared" si="54"/>
        <v>33.026747013426366</v>
      </c>
    </row>
    <row r="320" spans="1:7" ht="21" customHeight="1">
      <c r="A320" s="161"/>
      <c r="B320" s="87" t="s">
        <v>19</v>
      </c>
      <c r="C320" s="159" t="s">
        <v>20</v>
      </c>
      <c r="D320" s="179">
        <v>945.9</v>
      </c>
      <c r="E320" s="160">
        <v>312.4</v>
      </c>
      <c r="F320" s="122">
        <f>D320-E320</f>
        <v>633.5</v>
      </c>
      <c r="G320" s="160">
        <f t="shared" si="54"/>
        <v>33.026747013426366</v>
      </c>
    </row>
    <row r="321" spans="1:7" ht="19.5" customHeight="1">
      <c r="A321" s="175" t="s">
        <v>581</v>
      </c>
      <c r="B321" s="30"/>
      <c r="C321" s="206" t="s">
        <v>381</v>
      </c>
      <c r="D321" s="181">
        <f>D324+D322+D326+D328</f>
        <v>264</v>
      </c>
      <c r="E321" s="181">
        <f>E324+E322+E326+E328</f>
        <v>263.90000000000003</v>
      </c>
      <c r="F321" s="181">
        <f>F324+F322+F326+F328</f>
        <v>0.09999999999999432</v>
      </c>
      <c r="G321" s="181">
        <f>E321/D321*100</f>
        <v>99.96212121212122</v>
      </c>
    </row>
    <row r="322" spans="1:7" ht="19.5" customHeight="1">
      <c r="A322" s="161" t="s">
        <v>687</v>
      </c>
      <c r="B322" s="87"/>
      <c r="C322" s="159" t="s">
        <v>705</v>
      </c>
      <c r="D322" s="160">
        <f>D323</f>
        <v>59</v>
      </c>
      <c r="E322" s="160">
        <f>E323</f>
        <v>59</v>
      </c>
      <c r="F322" s="160">
        <f>F323</f>
        <v>0</v>
      </c>
      <c r="G322" s="160">
        <f t="shared" si="54"/>
        <v>100</v>
      </c>
    </row>
    <row r="323" spans="1:7" ht="19.5" customHeight="1">
      <c r="A323" s="161"/>
      <c r="B323" s="87" t="s">
        <v>21</v>
      </c>
      <c r="C323" s="159" t="s">
        <v>22</v>
      </c>
      <c r="D323" s="160">
        <v>59</v>
      </c>
      <c r="E323" s="160">
        <v>59</v>
      </c>
      <c r="F323" s="160">
        <f>D323-E323</f>
        <v>0</v>
      </c>
      <c r="G323" s="160">
        <f t="shared" si="54"/>
        <v>100</v>
      </c>
    </row>
    <row r="324" spans="1:7" ht="51">
      <c r="A324" s="161" t="s">
        <v>582</v>
      </c>
      <c r="B324" s="87"/>
      <c r="C324" s="184" t="s">
        <v>382</v>
      </c>
      <c r="D324" s="160">
        <f>D325</f>
        <v>168.4</v>
      </c>
      <c r="E324" s="160">
        <f>E325</f>
        <v>168.3</v>
      </c>
      <c r="F324" s="160">
        <f>F325</f>
        <v>0.09999999999999432</v>
      </c>
      <c r="G324" s="160">
        <f t="shared" si="54"/>
        <v>99.94061757719716</v>
      </c>
    </row>
    <row r="325" spans="1:7" ht="12.75">
      <c r="A325" s="161"/>
      <c r="B325" s="87" t="s">
        <v>21</v>
      </c>
      <c r="C325" s="159" t="s">
        <v>22</v>
      </c>
      <c r="D325" s="179">
        <v>168.4</v>
      </c>
      <c r="E325" s="160">
        <v>168.3</v>
      </c>
      <c r="F325" s="160">
        <f>D325-E325</f>
        <v>0.09999999999999432</v>
      </c>
      <c r="G325" s="160">
        <f t="shared" si="54"/>
        <v>99.94061757719716</v>
      </c>
    </row>
    <row r="326" spans="1:7" ht="38.25">
      <c r="A326" s="161" t="s">
        <v>752</v>
      </c>
      <c r="B326" s="87"/>
      <c r="C326" s="159" t="s">
        <v>753</v>
      </c>
      <c r="D326" s="179">
        <f>D327</f>
        <v>24.4</v>
      </c>
      <c r="E326" s="179">
        <f>E327</f>
        <v>24.4</v>
      </c>
      <c r="F326" s="160">
        <f>F327</f>
        <v>0</v>
      </c>
      <c r="G326" s="160">
        <f t="shared" si="54"/>
        <v>100</v>
      </c>
    </row>
    <row r="327" spans="1:7" ht="25.5">
      <c r="A327" s="161"/>
      <c r="B327" s="87" t="s">
        <v>26</v>
      </c>
      <c r="C327" s="159" t="s">
        <v>27</v>
      </c>
      <c r="D327" s="179">
        <v>24.4</v>
      </c>
      <c r="E327" s="160">
        <v>24.4</v>
      </c>
      <c r="F327" s="160">
        <f>D327-E327</f>
        <v>0</v>
      </c>
      <c r="G327" s="160">
        <f t="shared" si="54"/>
        <v>100</v>
      </c>
    </row>
    <row r="328" spans="1:7" ht="51">
      <c r="A328" s="161" t="s">
        <v>758</v>
      </c>
      <c r="B328" s="87"/>
      <c r="C328" s="159" t="s">
        <v>759</v>
      </c>
      <c r="D328" s="179">
        <f>D329</f>
        <v>12.2</v>
      </c>
      <c r="E328" s="179">
        <f>E329</f>
        <v>12.2</v>
      </c>
      <c r="F328" s="160">
        <f>F329</f>
        <v>0</v>
      </c>
      <c r="G328" s="160">
        <f t="shared" si="54"/>
        <v>100</v>
      </c>
    </row>
    <row r="329" spans="1:7" ht="25.5">
      <c r="A329" s="161"/>
      <c r="B329" s="87" t="s">
        <v>26</v>
      </c>
      <c r="C329" s="159" t="s">
        <v>27</v>
      </c>
      <c r="D329" s="179">
        <v>12.2</v>
      </c>
      <c r="E329" s="160">
        <v>12.2</v>
      </c>
      <c r="F329" s="160">
        <f>D329-E329</f>
        <v>0</v>
      </c>
      <c r="G329" s="160">
        <f t="shared" si="54"/>
        <v>100</v>
      </c>
    </row>
    <row r="330" spans="1:7" ht="12.75">
      <c r="A330" s="161"/>
      <c r="B330" s="87"/>
      <c r="C330" s="159"/>
      <c r="D330" s="179"/>
      <c r="E330" s="181"/>
      <c r="F330" s="121"/>
      <c r="G330" s="181"/>
    </row>
    <row r="331" spans="1:7" ht="12.75">
      <c r="A331" s="161"/>
      <c r="B331" s="87"/>
      <c r="C331" s="209" t="s">
        <v>166</v>
      </c>
      <c r="D331" s="176">
        <f>D9+D27+D45+D52+D92+D107+D111+D125+D176++D197+D236+D285+D302+D305+D318+D321</f>
        <v>369529.8</v>
      </c>
      <c r="E331" s="176">
        <f>E9+E27+E45+E52+E92+E107+E111+E125+E176++E197+E236+E285+E302+E305+E318+E321</f>
        <v>336440.60000000003</v>
      </c>
      <c r="F331" s="176">
        <f>F9+F27+F45+F52+F92+F107+F111+F125+F176++F197+F236+F285+F302+F305+F318+F321</f>
        <v>33089.19999999999</v>
      </c>
      <c r="G331" s="181">
        <f t="shared" si="54"/>
        <v>91.0455936165365</v>
      </c>
    </row>
    <row r="332" spans="5:7" ht="12">
      <c r="E332" s="26"/>
      <c r="F332" s="26"/>
      <c r="G332" s="26"/>
    </row>
    <row r="333" spans="5:7" ht="12">
      <c r="E333" s="26"/>
      <c r="F333" s="26"/>
      <c r="G333" s="26"/>
    </row>
    <row r="334" spans="5:7" ht="12">
      <c r="E334" s="26"/>
      <c r="F334" s="26"/>
      <c r="G334" s="26"/>
    </row>
    <row r="335" spans="5:7" ht="12">
      <c r="E335" s="26"/>
      <c r="F335" s="26"/>
      <c r="G335" s="26"/>
    </row>
    <row r="336" spans="5:7" ht="12">
      <c r="E336" s="26"/>
      <c r="F336" s="26"/>
      <c r="G336" s="26"/>
    </row>
    <row r="337" spans="5:7" ht="12">
      <c r="E337" s="26"/>
      <c r="F337" s="26"/>
      <c r="G337" s="26"/>
    </row>
    <row r="338" spans="5:7" ht="12">
      <c r="E338" s="26"/>
      <c r="F338" s="26"/>
      <c r="G338" s="26"/>
    </row>
    <row r="339" spans="5:7" ht="12">
      <c r="E339" s="26"/>
      <c r="F339" s="26"/>
      <c r="G339" s="26"/>
    </row>
    <row r="340" spans="5:7" ht="12">
      <c r="E340" s="26"/>
      <c r="F340" s="26"/>
      <c r="G340" s="26"/>
    </row>
    <row r="341" spans="5:7" ht="12">
      <c r="E341" s="26"/>
      <c r="F341" s="26"/>
      <c r="G341" s="26"/>
    </row>
    <row r="342" spans="5:7" ht="12">
      <c r="E342" s="26"/>
      <c r="F342" s="26"/>
      <c r="G342" s="26"/>
    </row>
    <row r="343" spans="5:7" ht="12">
      <c r="E343" s="26"/>
      <c r="F343" s="26"/>
      <c r="G343" s="26"/>
    </row>
    <row r="344" spans="5:7" ht="12">
      <c r="E344" s="26"/>
      <c r="F344" s="26"/>
      <c r="G344" s="26"/>
    </row>
    <row r="345" spans="5:7" ht="12">
      <c r="E345" s="26"/>
      <c r="F345" s="26"/>
      <c r="G345" s="26"/>
    </row>
    <row r="346" spans="5:7" ht="12">
      <c r="E346" s="26"/>
      <c r="F346" s="26"/>
      <c r="G346" s="26"/>
    </row>
    <row r="347" spans="5:7" ht="12">
      <c r="E347" s="26"/>
      <c r="F347" s="26"/>
      <c r="G347" s="26"/>
    </row>
    <row r="348" spans="5:7" ht="12">
      <c r="E348" s="26"/>
      <c r="F348" s="26"/>
      <c r="G348" s="26"/>
    </row>
    <row r="349" spans="5:7" ht="12">
      <c r="E349" s="26"/>
      <c r="F349" s="26"/>
      <c r="G349" s="26"/>
    </row>
    <row r="350" spans="5:7" ht="12">
      <c r="E350" s="26"/>
      <c r="F350" s="26"/>
      <c r="G350" s="26"/>
    </row>
    <row r="351" spans="5:7" ht="12">
      <c r="E351" s="26"/>
      <c r="F351" s="26"/>
      <c r="G351" s="26"/>
    </row>
    <row r="352" spans="5:7" ht="12">
      <c r="E352" s="26"/>
      <c r="F352" s="26"/>
      <c r="G352" s="26"/>
    </row>
    <row r="353" spans="5:7" ht="12">
      <c r="E353" s="26"/>
      <c r="F353" s="26"/>
      <c r="G353" s="26"/>
    </row>
    <row r="354" spans="5:7" ht="12">
      <c r="E354" s="26"/>
      <c r="F354" s="26"/>
      <c r="G354" s="26"/>
    </row>
    <row r="355" spans="5:7" ht="12">
      <c r="E355" s="26"/>
      <c r="F355" s="26"/>
      <c r="G355" s="26"/>
    </row>
    <row r="356" spans="5:7" ht="12">
      <c r="E356" s="26"/>
      <c r="F356" s="26"/>
      <c r="G356" s="26"/>
    </row>
    <row r="357" spans="5:7" ht="12">
      <c r="E357" s="26"/>
      <c r="F357" s="26"/>
      <c r="G357" s="26"/>
    </row>
    <row r="358" spans="5:7" ht="12">
      <c r="E358" s="26"/>
      <c r="F358" s="26"/>
      <c r="G358" s="26"/>
    </row>
    <row r="359" spans="5:7" ht="12">
      <c r="E359" s="26"/>
      <c r="F359" s="26"/>
      <c r="G359" s="26"/>
    </row>
    <row r="360" spans="5:7" ht="12">
      <c r="E360" s="26"/>
      <c r="F360" s="26"/>
      <c r="G360" s="26"/>
    </row>
    <row r="361" spans="5:7" ht="12">
      <c r="E361" s="26"/>
      <c r="F361" s="26"/>
      <c r="G361" s="26"/>
    </row>
    <row r="362" spans="5:7" ht="12">
      <c r="E362" s="26"/>
      <c r="F362" s="26"/>
      <c r="G362" s="26"/>
    </row>
    <row r="363" spans="5:7" ht="12">
      <c r="E363" s="26"/>
      <c r="F363" s="26"/>
      <c r="G363" s="26"/>
    </row>
    <row r="364" spans="5:7" ht="12">
      <c r="E364" s="26"/>
      <c r="F364" s="26"/>
      <c r="G364" s="26"/>
    </row>
    <row r="365" spans="5:7" ht="12">
      <c r="E365" s="26"/>
      <c r="F365" s="26"/>
      <c r="G365" s="26"/>
    </row>
    <row r="366" spans="5:7" ht="12">
      <c r="E366" s="26"/>
      <c r="F366" s="26"/>
      <c r="G366" s="26"/>
    </row>
    <row r="367" spans="5:7" ht="12">
      <c r="E367" s="26"/>
      <c r="F367" s="26"/>
      <c r="G367" s="26"/>
    </row>
    <row r="368" spans="5:7" ht="12">
      <c r="E368" s="26"/>
      <c r="F368" s="26"/>
      <c r="G368" s="26"/>
    </row>
    <row r="369" spans="5:7" ht="12">
      <c r="E369" s="26"/>
      <c r="F369" s="26"/>
      <c r="G369" s="26"/>
    </row>
    <row r="370" spans="5:7" ht="12">
      <c r="E370" s="26"/>
      <c r="F370" s="26"/>
      <c r="G370" s="26"/>
    </row>
    <row r="371" spans="5:7" ht="12">
      <c r="E371" s="26"/>
      <c r="F371" s="26"/>
      <c r="G371" s="26"/>
    </row>
    <row r="372" spans="5:7" ht="12">
      <c r="E372" s="26"/>
      <c r="F372" s="26"/>
      <c r="G372" s="26"/>
    </row>
    <row r="373" spans="5:7" ht="12">
      <c r="E373" s="26"/>
      <c r="F373" s="26"/>
      <c r="G373" s="26"/>
    </row>
    <row r="374" spans="5:7" ht="12">
      <c r="E374" s="26"/>
      <c r="F374" s="26"/>
      <c r="G374" s="26"/>
    </row>
    <row r="375" spans="5:7" ht="12">
      <c r="E375" s="26"/>
      <c r="F375" s="26"/>
      <c r="G375" s="26"/>
    </row>
    <row r="376" spans="5:7" ht="12">
      <c r="E376" s="26"/>
      <c r="F376" s="26"/>
      <c r="G376" s="26"/>
    </row>
    <row r="377" spans="5:7" ht="12">
      <c r="E377" s="26"/>
      <c r="F377" s="26"/>
      <c r="G377" s="26"/>
    </row>
    <row r="378" spans="5:7" ht="12">
      <c r="E378" s="26"/>
      <c r="F378" s="26"/>
      <c r="G378" s="26"/>
    </row>
    <row r="379" spans="5:7" ht="12">
      <c r="E379" s="26"/>
      <c r="F379" s="26"/>
      <c r="G379" s="26"/>
    </row>
    <row r="380" spans="5:7" ht="12">
      <c r="E380" s="26"/>
      <c r="F380" s="26"/>
      <c r="G380" s="26"/>
    </row>
    <row r="381" spans="5:7" ht="12">
      <c r="E381" s="26"/>
      <c r="F381" s="26"/>
      <c r="G381" s="26"/>
    </row>
    <row r="382" spans="5:7" ht="12">
      <c r="E382" s="26"/>
      <c r="F382" s="26"/>
      <c r="G382" s="26"/>
    </row>
    <row r="383" spans="5:7" ht="12">
      <c r="E383" s="26"/>
      <c r="F383" s="26"/>
      <c r="G383" s="26"/>
    </row>
    <row r="384" spans="5:7" ht="12">
      <c r="E384" s="26"/>
      <c r="F384" s="26"/>
      <c r="G384" s="26"/>
    </row>
    <row r="385" spans="5:7" ht="12">
      <c r="E385" s="26"/>
      <c r="F385" s="26"/>
      <c r="G385" s="26"/>
    </row>
    <row r="386" spans="5:7" ht="12">
      <c r="E386" s="26"/>
      <c r="F386" s="26"/>
      <c r="G386" s="26"/>
    </row>
    <row r="387" spans="5:7" ht="12">
      <c r="E387" s="26"/>
      <c r="F387" s="26"/>
      <c r="G387" s="26"/>
    </row>
    <row r="388" spans="5:7" ht="12">
      <c r="E388" s="26"/>
      <c r="F388" s="26"/>
      <c r="G388" s="26"/>
    </row>
    <row r="389" spans="5:7" ht="12">
      <c r="E389" s="26"/>
      <c r="F389" s="26"/>
      <c r="G389" s="26"/>
    </row>
    <row r="390" spans="5:7" ht="12">
      <c r="E390" s="26"/>
      <c r="F390" s="26"/>
      <c r="G390" s="26"/>
    </row>
    <row r="391" spans="5:7" ht="12">
      <c r="E391" s="26"/>
      <c r="F391" s="26"/>
      <c r="G391" s="26"/>
    </row>
    <row r="392" spans="5:7" ht="12">
      <c r="E392" s="26"/>
      <c r="F392" s="26"/>
      <c r="G392" s="26"/>
    </row>
    <row r="393" spans="5:7" ht="12">
      <c r="E393" s="26"/>
      <c r="F393" s="26"/>
      <c r="G393" s="26"/>
    </row>
    <row r="394" spans="5:7" ht="12">
      <c r="E394" s="26"/>
      <c r="F394" s="26"/>
      <c r="G394" s="26"/>
    </row>
    <row r="395" spans="5:7" ht="12">
      <c r="E395" s="26"/>
      <c r="F395" s="26"/>
      <c r="G395" s="26"/>
    </row>
    <row r="396" spans="5:7" ht="12">
      <c r="E396" s="26"/>
      <c r="F396" s="26"/>
      <c r="G396" s="26"/>
    </row>
    <row r="397" spans="5:7" ht="12">
      <c r="E397" s="26"/>
      <c r="F397" s="26"/>
      <c r="G397" s="26"/>
    </row>
    <row r="398" spans="5:7" ht="12">
      <c r="E398" s="26"/>
      <c r="F398" s="26"/>
      <c r="G398" s="26"/>
    </row>
    <row r="399" spans="5:7" ht="12">
      <c r="E399" s="150"/>
      <c r="F399" s="150"/>
      <c r="G399" s="170"/>
    </row>
    <row r="400" spans="5:7" ht="12">
      <c r="E400" s="93"/>
      <c r="F400" s="93"/>
      <c r="G400" s="171"/>
    </row>
  </sheetData>
  <sheetProtection/>
  <autoFilter ref="A8:G329"/>
  <mergeCells count="4">
    <mergeCell ref="A5:G5"/>
    <mergeCell ref="F1:G1"/>
    <mergeCell ref="F2:G2"/>
    <mergeCell ref="F3:G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26"/>
  <sheetViews>
    <sheetView view="pageBreakPreview" zoomScale="90" zoomScaleNormal="90" zoomScaleSheetLayoutView="90" workbookViewId="0" topLeftCell="A1">
      <selection activeCell="G2" sqref="G2:H2"/>
    </sheetView>
  </sheetViews>
  <sheetFormatPr defaultColWidth="9.140625" defaultRowHeight="15"/>
  <cols>
    <col min="1" max="1" width="6.7109375" style="24" customWidth="1"/>
    <col min="2" max="2" width="13.8515625" style="24" customWidth="1"/>
    <col min="3" max="3" width="8.7109375" style="24" customWidth="1"/>
    <col min="4" max="4" width="45.8515625" style="25" customWidth="1"/>
    <col min="5" max="5" width="19.28125" style="94" customWidth="1"/>
    <col min="6" max="6" width="21.7109375" style="94" customWidth="1"/>
    <col min="7" max="7" width="18.00390625" style="94" customWidth="1"/>
    <col min="8" max="8" width="17.7109375" style="172" customWidth="1"/>
    <col min="9" max="9" width="9.140625" style="26" customWidth="1"/>
    <col min="10" max="16384" width="9.140625" style="26" customWidth="1"/>
  </cols>
  <sheetData>
    <row r="1" spans="5:8" ht="21.75" customHeight="1">
      <c r="E1" s="88"/>
      <c r="F1" s="88"/>
      <c r="G1" s="277" t="s">
        <v>258</v>
      </c>
      <c r="H1" s="277"/>
    </row>
    <row r="2" spans="5:8" ht="49.5" customHeight="1">
      <c r="E2" s="89"/>
      <c r="F2" s="89"/>
      <c r="G2" s="278" t="s">
        <v>791</v>
      </c>
      <c r="H2" s="278"/>
    </row>
    <row r="3" spans="4:8" ht="16.5" customHeight="1">
      <c r="D3" s="28"/>
      <c r="E3" s="88"/>
      <c r="F3" s="88"/>
      <c r="G3" s="276" t="s">
        <v>772</v>
      </c>
      <c r="H3" s="276"/>
    </row>
    <row r="4" spans="5:8" ht="12">
      <c r="E4" s="90"/>
      <c r="F4" s="90"/>
      <c r="G4" s="90"/>
      <c r="H4" s="166"/>
    </row>
    <row r="5" spans="1:8" ht="44.25" customHeight="1">
      <c r="A5" s="279" t="s">
        <v>763</v>
      </c>
      <c r="B5" s="279"/>
      <c r="C5" s="279"/>
      <c r="D5" s="279"/>
      <c r="E5" s="279"/>
      <c r="F5" s="279"/>
      <c r="G5" s="286"/>
      <c r="H5" s="286"/>
    </row>
    <row r="6" spans="4:8" ht="12">
      <c r="D6" s="29"/>
      <c r="E6" s="91"/>
      <c r="F6" s="91"/>
      <c r="G6" s="91"/>
      <c r="H6" s="167"/>
    </row>
    <row r="7" spans="4:8" ht="12">
      <c r="D7" s="29"/>
      <c r="E7" s="91"/>
      <c r="F7" s="91"/>
      <c r="G7" s="91"/>
      <c r="H7" s="167"/>
    </row>
    <row r="8" spans="1:8" s="31" customFormat="1" ht="42" customHeight="1">
      <c r="A8" s="30" t="s">
        <v>108</v>
      </c>
      <c r="B8" s="30" t="s">
        <v>109</v>
      </c>
      <c r="C8" s="30" t="s">
        <v>110</v>
      </c>
      <c r="D8" s="30" t="s">
        <v>111</v>
      </c>
      <c r="E8" s="92" t="s">
        <v>260</v>
      </c>
      <c r="F8" s="92" t="s">
        <v>261</v>
      </c>
      <c r="G8" s="120" t="s">
        <v>262</v>
      </c>
      <c r="H8" s="168" t="s">
        <v>263</v>
      </c>
    </row>
    <row r="9" spans="1:8" ht="12" customHeight="1">
      <c r="A9" s="21" t="s">
        <v>113</v>
      </c>
      <c r="B9" s="21"/>
      <c r="C9" s="21"/>
      <c r="D9" s="33" t="s">
        <v>114</v>
      </c>
      <c r="E9" s="222">
        <f>E10+E14+E31+E54+E65+E71</f>
        <v>64976.40000000001</v>
      </c>
      <c r="F9" s="222">
        <f>F10+F14+F31+F54+F65+F71</f>
        <v>54509.8</v>
      </c>
      <c r="G9" s="222">
        <f>G10+G14+G31+G54+G65+G71</f>
        <v>10466.599999999999</v>
      </c>
      <c r="H9" s="181">
        <f>F9/E9*100</f>
        <v>83.8916899058735</v>
      </c>
    </row>
    <row r="10" spans="1:8" ht="36">
      <c r="A10" s="21" t="s">
        <v>118</v>
      </c>
      <c r="B10" s="34"/>
      <c r="C10" s="21"/>
      <c r="D10" s="32" t="s">
        <v>119</v>
      </c>
      <c r="E10" s="222">
        <f aca="true" t="shared" si="0" ref="E10:G12">E11</f>
        <v>1081.4</v>
      </c>
      <c r="F10" s="222">
        <f t="shared" si="0"/>
        <v>1081.3</v>
      </c>
      <c r="G10" s="222">
        <f t="shared" si="0"/>
        <v>0.10000000000013642</v>
      </c>
      <c r="H10" s="181">
        <f aca="true" t="shared" si="1" ref="H10:H84">F10/E10*100</f>
        <v>99.99075272794525</v>
      </c>
    </row>
    <row r="11" spans="1:8" ht="25.5">
      <c r="A11" s="35"/>
      <c r="B11" s="175" t="s">
        <v>565</v>
      </c>
      <c r="C11" s="30"/>
      <c r="D11" s="185" t="s">
        <v>341</v>
      </c>
      <c r="E11" s="221">
        <f t="shared" si="0"/>
        <v>1081.4</v>
      </c>
      <c r="F11" s="221">
        <f t="shared" si="0"/>
        <v>1081.3</v>
      </c>
      <c r="G11" s="221">
        <f t="shared" si="0"/>
        <v>0.10000000000013642</v>
      </c>
      <c r="H11" s="181">
        <f t="shared" si="1"/>
        <v>99.99075272794525</v>
      </c>
    </row>
    <row r="12" spans="1:8" ht="18.75" customHeight="1">
      <c r="A12" s="35"/>
      <c r="B12" s="161" t="s">
        <v>567</v>
      </c>
      <c r="C12" s="87"/>
      <c r="D12" s="180" t="s">
        <v>236</v>
      </c>
      <c r="E12" s="207">
        <f t="shared" si="0"/>
        <v>1081.4</v>
      </c>
      <c r="F12" s="207">
        <f t="shared" si="0"/>
        <v>1081.3</v>
      </c>
      <c r="G12" s="207">
        <f>G13</f>
        <v>0.10000000000013642</v>
      </c>
      <c r="H12" s="160">
        <f t="shared" si="1"/>
        <v>99.99075272794525</v>
      </c>
    </row>
    <row r="13" spans="1:8" ht="63" customHeight="1">
      <c r="A13" s="35"/>
      <c r="B13" s="161"/>
      <c r="C13" s="87" t="s">
        <v>17</v>
      </c>
      <c r="D13" s="159" t="s">
        <v>237</v>
      </c>
      <c r="E13" s="207">
        <v>1081.4</v>
      </c>
      <c r="F13" s="207">
        <v>1081.3</v>
      </c>
      <c r="G13" s="207">
        <f>E13-F13</f>
        <v>0.10000000000013642</v>
      </c>
      <c r="H13" s="160">
        <f t="shared" si="1"/>
        <v>99.99075272794525</v>
      </c>
    </row>
    <row r="14" spans="1:8" ht="48">
      <c r="A14" s="21" t="s">
        <v>115</v>
      </c>
      <c r="B14" s="34"/>
      <c r="C14" s="21"/>
      <c r="D14" s="32" t="s">
        <v>116</v>
      </c>
      <c r="E14" s="222">
        <f>E19+E28+E15</f>
        <v>5995.800000000001</v>
      </c>
      <c r="F14" s="222">
        <f>F19+F28+F15</f>
        <v>5990.1</v>
      </c>
      <c r="G14" s="222">
        <f>G19+G28+G15</f>
        <v>5.700000000000034</v>
      </c>
      <c r="H14" s="181">
        <f t="shared" si="1"/>
        <v>99.90493345341737</v>
      </c>
    </row>
    <row r="15" spans="1:8" ht="38.25">
      <c r="A15" s="21"/>
      <c r="B15" s="175" t="s">
        <v>457</v>
      </c>
      <c r="C15" s="30"/>
      <c r="D15" s="154" t="s">
        <v>693</v>
      </c>
      <c r="E15" s="221">
        <f aca="true" t="shared" si="2" ref="E15:G17">E16</f>
        <v>4</v>
      </c>
      <c r="F15" s="221">
        <f t="shared" si="2"/>
        <v>0</v>
      </c>
      <c r="G15" s="221">
        <f t="shared" si="2"/>
        <v>4</v>
      </c>
      <c r="H15" s="176">
        <f t="shared" si="1"/>
        <v>0</v>
      </c>
    </row>
    <row r="16" spans="1:8" ht="38.25">
      <c r="A16" s="21"/>
      <c r="B16" s="182" t="s">
        <v>458</v>
      </c>
      <c r="C16" s="190"/>
      <c r="D16" s="178" t="s">
        <v>625</v>
      </c>
      <c r="E16" s="207">
        <f t="shared" si="2"/>
        <v>4</v>
      </c>
      <c r="F16" s="207">
        <f t="shared" si="2"/>
        <v>0</v>
      </c>
      <c r="G16" s="207">
        <f t="shared" si="2"/>
        <v>4</v>
      </c>
      <c r="H16" s="176">
        <f t="shared" si="1"/>
        <v>0</v>
      </c>
    </row>
    <row r="17" spans="1:8" ht="25.5">
      <c r="A17" s="21"/>
      <c r="B17" s="161" t="s">
        <v>459</v>
      </c>
      <c r="C17" s="87"/>
      <c r="D17" s="180" t="s">
        <v>626</v>
      </c>
      <c r="E17" s="207">
        <f t="shared" si="2"/>
        <v>4</v>
      </c>
      <c r="F17" s="207">
        <f t="shared" si="2"/>
        <v>0</v>
      </c>
      <c r="G17" s="207">
        <f t="shared" si="2"/>
        <v>4</v>
      </c>
      <c r="H17" s="160">
        <f t="shared" si="1"/>
        <v>0</v>
      </c>
    </row>
    <row r="18" spans="1:8" ht="25.5">
      <c r="A18" s="21"/>
      <c r="B18" s="161"/>
      <c r="C18" s="87" t="s">
        <v>18</v>
      </c>
      <c r="D18" s="159" t="s">
        <v>238</v>
      </c>
      <c r="E18" s="207">
        <v>4</v>
      </c>
      <c r="F18" s="207">
        <v>0</v>
      </c>
      <c r="G18" s="207">
        <f>E18-F18</f>
        <v>4</v>
      </c>
      <c r="H18" s="160">
        <f t="shared" si="1"/>
        <v>0</v>
      </c>
    </row>
    <row r="19" spans="1:8" ht="25.5">
      <c r="A19" s="35"/>
      <c r="B19" s="175" t="s">
        <v>565</v>
      </c>
      <c r="C19" s="30"/>
      <c r="D19" s="185" t="s">
        <v>341</v>
      </c>
      <c r="E19" s="221">
        <f>E20+E24+E26</f>
        <v>5582.200000000001</v>
      </c>
      <c r="F19" s="221">
        <f>F20+F24+F26</f>
        <v>5580.5</v>
      </c>
      <c r="G19" s="221">
        <f>G20+G24+G26</f>
        <v>1.7000000000000342</v>
      </c>
      <c r="H19" s="181">
        <f t="shared" si="1"/>
        <v>99.9695460571101</v>
      </c>
    </row>
    <row r="20" spans="1:8" ht="25.5">
      <c r="A20" s="35"/>
      <c r="B20" s="161" t="s">
        <v>566</v>
      </c>
      <c r="C20" s="87"/>
      <c r="D20" s="183" t="s">
        <v>584</v>
      </c>
      <c r="E20" s="207">
        <f>E21+E22+E23</f>
        <v>2245.9</v>
      </c>
      <c r="F20" s="207">
        <f>F21+F22+F23</f>
        <v>2244.4</v>
      </c>
      <c r="G20" s="207">
        <f>G21+G22+G23</f>
        <v>1.4999999999999887</v>
      </c>
      <c r="H20" s="160">
        <f t="shared" si="1"/>
        <v>99.93321163008149</v>
      </c>
    </row>
    <row r="21" spans="1:8" ht="54.75" customHeight="1">
      <c r="A21" s="35"/>
      <c r="B21" s="161"/>
      <c r="C21" s="87" t="s">
        <v>17</v>
      </c>
      <c r="D21" s="159" t="s">
        <v>237</v>
      </c>
      <c r="E21" s="207">
        <f>1493.4+0.2+456.2</f>
        <v>1949.8000000000002</v>
      </c>
      <c r="F21" s="207">
        <f>1493.4+0.2+456.2</f>
        <v>1949.8000000000002</v>
      </c>
      <c r="G21" s="207">
        <f>E21-F21</f>
        <v>0</v>
      </c>
      <c r="H21" s="160">
        <f t="shared" si="1"/>
        <v>100</v>
      </c>
    </row>
    <row r="22" spans="1:8" ht="27.75" customHeight="1">
      <c r="A22" s="35"/>
      <c r="B22" s="161"/>
      <c r="C22" s="87" t="s">
        <v>18</v>
      </c>
      <c r="D22" s="159" t="s">
        <v>238</v>
      </c>
      <c r="E22" s="207">
        <f>146+149.2</f>
        <v>295.2</v>
      </c>
      <c r="F22" s="207">
        <f>145.4+149.1</f>
        <v>294.5</v>
      </c>
      <c r="G22" s="207">
        <f>E22-F22</f>
        <v>0.6999999999999886</v>
      </c>
      <c r="H22" s="160">
        <f t="shared" si="1"/>
        <v>99.7628726287263</v>
      </c>
    </row>
    <row r="23" spans="1:8" ht="12.75">
      <c r="A23" s="35"/>
      <c r="B23" s="161"/>
      <c r="C23" s="87" t="s">
        <v>19</v>
      </c>
      <c r="D23" s="159" t="s">
        <v>20</v>
      </c>
      <c r="E23" s="207">
        <v>0.9</v>
      </c>
      <c r="F23" s="207">
        <v>0.1</v>
      </c>
      <c r="G23" s="207">
        <f>E23-F23</f>
        <v>0.8</v>
      </c>
      <c r="H23" s="160">
        <f t="shared" si="1"/>
        <v>11.111111111111112</v>
      </c>
    </row>
    <row r="24" spans="1:8" ht="25.5">
      <c r="A24" s="35"/>
      <c r="B24" s="161" t="s">
        <v>568</v>
      </c>
      <c r="C24" s="87"/>
      <c r="D24" s="183" t="s">
        <v>257</v>
      </c>
      <c r="E24" s="207">
        <f>E25</f>
        <v>1313.7</v>
      </c>
      <c r="F24" s="207">
        <f>F25</f>
        <v>1313.5</v>
      </c>
      <c r="G24" s="207">
        <f>G25</f>
        <v>0.20000000000004547</v>
      </c>
      <c r="H24" s="160">
        <f t="shared" si="1"/>
        <v>99.98477582400852</v>
      </c>
    </row>
    <row r="25" spans="1:8" ht="61.5" customHeight="1">
      <c r="A25" s="35"/>
      <c r="B25" s="87"/>
      <c r="C25" s="87" t="s">
        <v>17</v>
      </c>
      <c r="D25" s="159" t="s">
        <v>237</v>
      </c>
      <c r="E25" s="207">
        <v>1313.7</v>
      </c>
      <c r="F25" s="207">
        <v>1313.5</v>
      </c>
      <c r="G25" s="207">
        <f>E25-F25</f>
        <v>0.20000000000004547</v>
      </c>
      <c r="H25" s="160">
        <f t="shared" si="1"/>
        <v>99.98477582400852</v>
      </c>
    </row>
    <row r="26" spans="1:8" ht="31.5" customHeight="1">
      <c r="A26" s="35"/>
      <c r="B26" s="161" t="s">
        <v>569</v>
      </c>
      <c r="C26" s="87"/>
      <c r="D26" s="183" t="s">
        <v>235</v>
      </c>
      <c r="E26" s="207">
        <f>E27</f>
        <v>2022.6</v>
      </c>
      <c r="F26" s="207">
        <f>F27</f>
        <v>2022.6</v>
      </c>
      <c r="G26" s="207">
        <f>G27</f>
        <v>0</v>
      </c>
      <c r="H26" s="160">
        <f t="shared" si="1"/>
        <v>100</v>
      </c>
    </row>
    <row r="27" spans="1:8" ht="65.25" customHeight="1">
      <c r="A27" s="35"/>
      <c r="B27" s="161"/>
      <c r="C27" s="87" t="s">
        <v>17</v>
      </c>
      <c r="D27" s="159" t="s">
        <v>237</v>
      </c>
      <c r="E27" s="207">
        <v>2022.6</v>
      </c>
      <c r="F27" s="207">
        <v>2022.6</v>
      </c>
      <c r="G27" s="207">
        <f>E27-F27</f>
        <v>0</v>
      </c>
      <c r="H27" s="160">
        <f t="shared" si="1"/>
        <v>100</v>
      </c>
    </row>
    <row r="28" spans="1:8" ht="38.25">
      <c r="A28" s="35"/>
      <c r="B28" s="175" t="s">
        <v>572</v>
      </c>
      <c r="C28" s="30"/>
      <c r="D28" s="205" t="s">
        <v>338</v>
      </c>
      <c r="E28" s="221">
        <f aca="true" t="shared" si="3" ref="E28:G29">E29</f>
        <v>409.6</v>
      </c>
      <c r="F28" s="221">
        <f t="shared" si="3"/>
        <v>409.6</v>
      </c>
      <c r="G28" s="221">
        <f t="shared" si="3"/>
        <v>0</v>
      </c>
      <c r="H28" s="169">
        <f t="shared" si="1"/>
        <v>100</v>
      </c>
    </row>
    <row r="29" spans="1:8" ht="38.25">
      <c r="A29" s="21"/>
      <c r="B29" s="161" t="s">
        <v>573</v>
      </c>
      <c r="C29" s="87"/>
      <c r="D29" s="159" t="s">
        <v>586</v>
      </c>
      <c r="E29" s="207">
        <f t="shared" si="3"/>
        <v>409.6</v>
      </c>
      <c r="F29" s="207">
        <f t="shared" si="3"/>
        <v>409.6</v>
      </c>
      <c r="G29" s="207">
        <f t="shared" si="3"/>
        <v>0</v>
      </c>
      <c r="H29" s="160">
        <f t="shared" si="1"/>
        <v>100</v>
      </c>
    </row>
    <row r="30" spans="1:8" ht="12.75">
      <c r="A30" s="35"/>
      <c r="B30" s="161"/>
      <c r="C30" s="87" t="s">
        <v>24</v>
      </c>
      <c r="D30" s="159" t="s">
        <v>122</v>
      </c>
      <c r="E30" s="207">
        <v>409.6</v>
      </c>
      <c r="F30" s="207">
        <v>409.6</v>
      </c>
      <c r="G30" s="207">
        <f>E30-F30</f>
        <v>0</v>
      </c>
      <c r="H30" s="160">
        <f t="shared" si="1"/>
        <v>100</v>
      </c>
    </row>
    <row r="31" spans="1:8" ht="48">
      <c r="A31" s="21" t="s">
        <v>120</v>
      </c>
      <c r="B31" s="36"/>
      <c r="C31" s="35"/>
      <c r="D31" s="32" t="s">
        <v>121</v>
      </c>
      <c r="E31" s="221">
        <f>E39+E43+E32</f>
        <v>24991.7</v>
      </c>
      <c r="F31" s="221">
        <f>F39+F43+F32</f>
        <v>24941.9</v>
      </c>
      <c r="G31" s="221">
        <f>G39+G43+G32</f>
        <v>49.80000000000005</v>
      </c>
      <c r="H31" s="181">
        <f t="shared" si="1"/>
        <v>99.8007338436361</v>
      </c>
    </row>
    <row r="32" spans="1:8" ht="51">
      <c r="A32" s="35"/>
      <c r="B32" s="175" t="s">
        <v>406</v>
      </c>
      <c r="C32" s="30"/>
      <c r="D32" s="154" t="s">
        <v>339</v>
      </c>
      <c r="E32" s="221">
        <f aca="true" t="shared" si="4" ref="E32:G34">E33</f>
        <v>5647.099999999999</v>
      </c>
      <c r="F32" s="221">
        <f t="shared" si="4"/>
        <v>5643.4</v>
      </c>
      <c r="G32" s="221">
        <f t="shared" si="4"/>
        <v>3.7000000000005917</v>
      </c>
      <c r="H32" s="181">
        <f t="shared" si="1"/>
        <v>99.93447964441926</v>
      </c>
    </row>
    <row r="33" spans="1:8" ht="25.5">
      <c r="A33" s="35"/>
      <c r="B33" s="182" t="s">
        <v>407</v>
      </c>
      <c r="C33" s="87"/>
      <c r="D33" s="178" t="s">
        <v>340</v>
      </c>
      <c r="E33" s="207">
        <f t="shared" si="4"/>
        <v>5647.099999999999</v>
      </c>
      <c r="F33" s="207">
        <f t="shared" si="4"/>
        <v>5643.4</v>
      </c>
      <c r="G33" s="207">
        <f t="shared" si="4"/>
        <v>3.7000000000005917</v>
      </c>
      <c r="H33" s="160">
        <f t="shared" si="1"/>
        <v>99.93447964441926</v>
      </c>
    </row>
    <row r="34" spans="1:8" ht="25.5">
      <c r="A34" s="35"/>
      <c r="B34" s="161" t="s">
        <v>410</v>
      </c>
      <c r="C34" s="87"/>
      <c r="D34" s="159" t="s">
        <v>583</v>
      </c>
      <c r="E34" s="207">
        <f t="shared" si="4"/>
        <v>5647.099999999999</v>
      </c>
      <c r="F34" s="207">
        <f t="shared" si="4"/>
        <v>5643.4</v>
      </c>
      <c r="G34" s="207">
        <f t="shared" si="4"/>
        <v>3.7000000000005917</v>
      </c>
      <c r="H34" s="160">
        <f t="shared" si="1"/>
        <v>99.93447964441926</v>
      </c>
    </row>
    <row r="35" spans="1:8" ht="36.75" customHeight="1">
      <c r="A35" s="35"/>
      <c r="B35" s="161" t="s">
        <v>411</v>
      </c>
      <c r="C35" s="87"/>
      <c r="D35" s="180" t="s">
        <v>584</v>
      </c>
      <c r="E35" s="208">
        <f>E36+E37+E38</f>
        <v>5647.099999999999</v>
      </c>
      <c r="F35" s="208">
        <f>F36+F37+F38</f>
        <v>5643.4</v>
      </c>
      <c r="G35" s="208">
        <f>G36+G37+G38</f>
        <v>3.7000000000005917</v>
      </c>
      <c r="H35" s="160">
        <f t="shared" si="1"/>
        <v>99.93447964441926</v>
      </c>
    </row>
    <row r="36" spans="1:8" ht="51">
      <c r="A36" s="35"/>
      <c r="B36" s="161"/>
      <c r="C36" s="87" t="s">
        <v>17</v>
      </c>
      <c r="D36" s="159" t="s">
        <v>237</v>
      </c>
      <c r="E36" s="208">
        <f>4032.1+6.1+1172</f>
        <v>5210.2</v>
      </c>
      <c r="F36" s="208">
        <f>4032.1+6.1+1172.1</f>
        <v>5210.299999999999</v>
      </c>
      <c r="G36" s="207">
        <f>E36-F36</f>
        <v>-0.0999999999994543</v>
      </c>
      <c r="H36" s="160">
        <f t="shared" si="1"/>
        <v>100.00191931211853</v>
      </c>
    </row>
    <row r="37" spans="1:8" ht="25.5">
      <c r="A37" s="35"/>
      <c r="B37" s="161"/>
      <c r="C37" s="87" t="s">
        <v>18</v>
      </c>
      <c r="D37" s="159" t="s">
        <v>238</v>
      </c>
      <c r="E37" s="208">
        <f>278.8+150.4</f>
        <v>429.20000000000005</v>
      </c>
      <c r="F37" s="208">
        <f>275.3+150.2</f>
        <v>425.5</v>
      </c>
      <c r="G37" s="207">
        <f>E37-F37</f>
        <v>3.7000000000000455</v>
      </c>
      <c r="H37" s="160">
        <f t="shared" si="1"/>
        <v>99.13793103448275</v>
      </c>
    </row>
    <row r="38" spans="1:8" ht="12.75">
      <c r="A38" s="35"/>
      <c r="B38" s="161"/>
      <c r="C38" s="87" t="s">
        <v>19</v>
      </c>
      <c r="D38" s="159" t="s">
        <v>20</v>
      </c>
      <c r="E38" s="208">
        <v>7.7</v>
      </c>
      <c r="F38" s="208">
        <v>7.6</v>
      </c>
      <c r="G38" s="207">
        <f>E38-F38</f>
        <v>0.10000000000000053</v>
      </c>
      <c r="H38" s="179">
        <f>F38/E38*100</f>
        <v>98.7012987012987</v>
      </c>
    </row>
    <row r="39" spans="1:8" ht="38.25" hidden="1">
      <c r="A39" s="21"/>
      <c r="B39" s="175" t="s">
        <v>457</v>
      </c>
      <c r="C39" s="30"/>
      <c r="D39" s="154" t="s">
        <v>624</v>
      </c>
      <c r="E39" s="221">
        <f aca="true" t="shared" si="5" ref="E39:G41">E40</f>
        <v>0</v>
      </c>
      <c r="F39" s="221">
        <f t="shared" si="5"/>
        <v>0</v>
      </c>
      <c r="G39" s="221">
        <f t="shared" si="5"/>
        <v>0</v>
      </c>
      <c r="H39" s="160" t="e">
        <f t="shared" si="1"/>
        <v>#DIV/0!</v>
      </c>
    </row>
    <row r="40" spans="1:8" ht="38.25" hidden="1">
      <c r="A40" s="21"/>
      <c r="B40" s="182" t="s">
        <v>458</v>
      </c>
      <c r="C40" s="190"/>
      <c r="D40" s="178" t="s">
        <v>625</v>
      </c>
      <c r="E40" s="207">
        <f t="shared" si="5"/>
        <v>0</v>
      </c>
      <c r="F40" s="207">
        <f t="shared" si="5"/>
        <v>0</v>
      </c>
      <c r="G40" s="207">
        <f t="shared" si="5"/>
        <v>0</v>
      </c>
      <c r="H40" s="160" t="e">
        <f>F40/E40*100</f>
        <v>#DIV/0!</v>
      </c>
    </row>
    <row r="41" spans="1:8" ht="25.5" hidden="1">
      <c r="A41" s="21"/>
      <c r="B41" s="161" t="s">
        <v>459</v>
      </c>
      <c r="C41" s="87"/>
      <c r="D41" s="180" t="s">
        <v>626</v>
      </c>
      <c r="E41" s="207">
        <f t="shared" si="5"/>
        <v>0</v>
      </c>
      <c r="F41" s="207">
        <f t="shared" si="5"/>
        <v>0</v>
      </c>
      <c r="G41" s="207">
        <f t="shared" si="5"/>
        <v>0</v>
      </c>
      <c r="H41" s="160" t="e">
        <f t="shared" si="1"/>
        <v>#DIV/0!</v>
      </c>
    </row>
    <row r="42" spans="1:8" ht="25.5" hidden="1">
      <c r="A42" s="21"/>
      <c r="B42" s="161"/>
      <c r="C42" s="87" t="s">
        <v>18</v>
      </c>
      <c r="D42" s="159" t="s">
        <v>238</v>
      </c>
      <c r="E42" s="207">
        <v>0</v>
      </c>
      <c r="F42" s="207">
        <v>0</v>
      </c>
      <c r="G42" s="207">
        <f>E42-F42</f>
        <v>0</v>
      </c>
      <c r="H42" s="160" t="e">
        <f t="shared" si="1"/>
        <v>#DIV/0!</v>
      </c>
    </row>
    <row r="43" spans="1:8" ht="25.5">
      <c r="A43" s="21"/>
      <c r="B43" s="175" t="s">
        <v>565</v>
      </c>
      <c r="C43" s="30"/>
      <c r="D43" s="185" t="s">
        <v>341</v>
      </c>
      <c r="E43" s="221">
        <f>E44+E48+E52+E50</f>
        <v>19344.600000000002</v>
      </c>
      <c r="F43" s="221">
        <f>F44+F48+F52+F50</f>
        <v>19298.500000000004</v>
      </c>
      <c r="G43" s="221">
        <f>G44+G48+G52+G50</f>
        <v>46.099999999999454</v>
      </c>
      <c r="H43" s="181">
        <f t="shared" si="1"/>
        <v>99.7616906009946</v>
      </c>
    </row>
    <row r="44" spans="1:8" ht="25.5">
      <c r="A44" s="35"/>
      <c r="B44" s="161" t="s">
        <v>566</v>
      </c>
      <c r="C44" s="87"/>
      <c r="D44" s="183" t="s">
        <v>584</v>
      </c>
      <c r="E44" s="207">
        <f>E45+E46+E47</f>
        <v>19199.9</v>
      </c>
      <c r="F44" s="207">
        <f>F45+F46+F47</f>
        <v>19153.800000000003</v>
      </c>
      <c r="G44" s="207">
        <f>G45+G46+G47</f>
        <v>46.099999999999454</v>
      </c>
      <c r="H44" s="160">
        <f>F44/E44*100</f>
        <v>99.7598945827843</v>
      </c>
    </row>
    <row r="45" spans="1:8" ht="51">
      <c r="A45" s="35"/>
      <c r="B45" s="161"/>
      <c r="C45" s="87" t="s">
        <v>17</v>
      </c>
      <c r="D45" s="159" t="s">
        <v>237</v>
      </c>
      <c r="E45" s="207">
        <f>11991.9+25.2+3622.8</f>
        <v>15639.900000000001</v>
      </c>
      <c r="F45" s="207">
        <f>11991.6+25.2+3622.8</f>
        <v>15639.600000000002</v>
      </c>
      <c r="G45" s="207">
        <f>E45-F45</f>
        <v>0.2999999999992724</v>
      </c>
      <c r="H45" s="160">
        <f>F45/E45*100</f>
        <v>99.9980818291677</v>
      </c>
    </row>
    <row r="46" spans="1:8" ht="30" customHeight="1">
      <c r="A46" s="21"/>
      <c r="B46" s="161"/>
      <c r="C46" s="87" t="s">
        <v>18</v>
      </c>
      <c r="D46" s="159" t="s">
        <v>238</v>
      </c>
      <c r="E46" s="207">
        <f>634.9+1765.6</f>
        <v>2400.5</v>
      </c>
      <c r="F46" s="207">
        <f>624.5+1730.2</f>
        <v>2354.7</v>
      </c>
      <c r="G46" s="207">
        <f>E46-F46</f>
        <v>45.80000000000018</v>
      </c>
      <c r="H46" s="160">
        <f>F46/E46*100</f>
        <v>98.09206415330138</v>
      </c>
    </row>
    <row r="47" spans="1:8" ht="17.25" customHeight="1">
      <c r="A47" s="21"/>
      <c r="B47" s="161"/>
      <c r="C47" s="87" t="s">
        <v>19</v>
      </c>
      <c r="D47" s="159" t="s">
        <v>20</v>
      </c>
      <c r="E47" s="207">
        <f>285.8+14.4+859.3</f>
        <v>1159.5</v>
      </c>
      <c r="F47" s="207">
        <f>285.8+14.4+859.3</f>
        <v>1159.5</v>
      </c>
      <c r="G47" s="207">
        <f>E47-F47</f>
        <v>0</v>
      </c>
      <c r="H47" s="160">
        <f>F47/E47*100</f>
        <v>100</v>
      </c>
    </row>
    <row r="48" spans="1:8" ht="25.5">
      <c r="A48" s="21"/>
      <c r="B48" s="161" t="s">
        <v>570</v>
      </c>
      <c r="C48" s="87"/>
      <c r="D48" s="159" t="s">
        <v>393</v>
      </c>
      <c r="E48" s="207">
        <f>E49</f>
        <v>25.9</v>
      </c>
      <c r="F48" s="207">
        <f>F49</f>
        <v>25.9</v>
      </c>
      <c r="G48" s="207">
        <f>G49</f>
        <v>0</v>
      </c>
      <c r="H48" s="160">
        <f t="shared" si="1"/>
        <v>100</v>
      </c>
    </row>
    <row r="49" spans="1:8" ht="27" customHeight="1">
      <c r="A49" s="21"/>
      <c r="B49" s="161"/>
      <c r="C49" s="87" t="s">
        <v>18</v>
      </c>
      <c r="D49" s="159" t="s">
        <v>238</v>
      </c>
      <c r="E49" s="207">
        <v>25.9</v>
      </c>
      <c r="F49" s="207">
        <v>25.9</v>
      </c>
      <c r="G49" s="207">
        <f>E49-F49</f>
        <v>0</v>
      </c>
      <c r="H49" s="160">
        <f t="shared" si="1"/>
        <v>100</v>
      </c>
    </row>
    <row r="50" spans="1:8" ht="27" customHeight="1">
      <c r="A50" s="21"/>
      <c r="B50" s="161" t="s">
        <v>748</v>
      </c>
      <c r="C50" s="87"/>
      <c r="D50" s="159" t="s">
        <v>749</v>
      </c>
      <c r="E50" s="207">
        <f>E51</f>
        <v>118.8</v>
      </c>
      <c r="F50" s="207">
        <f>F51</f>
        <v>118.8</v>
      </c>
      <c r="G50" s="207">
        <f>G51</f>
        <v>0</v>
      </c>
      <c r="H50" s="160">
        <f t="shared" si="1"/>
        <v>100</v>
      </c>
    </row>
    <row r="51" spans="1:8" ht="56.25" customHeight="1">
      <c r="A51" s="21"/>
      <c r="B51" s="161"/>
      <c r="C51" s="87" t="s">
        <v>17</v>
      </c>
      <c r="D51" s="159" t="s">
        <v>237</v>
      </c>
      <c r="E51" s="207">
        <v>118.8</v>
      </c>
      <c r="F51" s="207">
        <v>118.8</v>
      </c>
      <c r="G51" s="207">
        <f>E51-F51</f>
        <v>0</v>
      </c>
      <c r="H51" s="160">
        <f t="shared" si="1"/>
        <v>100</v>
      </c>
    </row>
    <row r="52" spans="1:8" ht="76.5" hidden="1">
      <c r="A52" s="21"/>
      <c r="B52" s="161" t="s">
        <v>571</v>
      </c>
      <c r="C52" s="87"/>
      <c r="D52" s="159" t="s">
        <v>394</v>
      </c>
      <c r="E52" s="207">
        <f>E53</f>
        <v>0</v>
      </c>
      <c r="F52" s="207">
        <f>F53</f>
        <v>0</v>
      </c>
      <c r="G52" s="207">
        <f>G53</f>
        <v>0</v>
      </c>
      <c r="H52" s="160" t="e">
        <f t="shared" si="1"/>
        <v>#DIV/0!</v>
      </c>
    </row>
    <row r="53" spans="1:8" ht="57.75" customHeight="1" hidden="1">
      <c r="A53" s="21"/>
      <c r="B53" s="161"/>
      <c r="C53" s="87" t="s">
        <v>17</v>
      </c>
      <c r="D53" s="159" t="s">
        <v>237</v>
      </c>
      <c r="E53" s="207">
        <v>0</v>
      </c>
      <c r="F53" s="207">
        <v>0</v>
      </c>
      <c r="G53" s="207">
        <f>E53-F53</f>
        <v>0</v>
      </c>
      <c r="H53" s="160" t="e">
        <f t="shared" si="1"/>
        <v>#DIV/0!</v>
      </c>
    </row>
    <row r="54" spans="1:8" ht="42.75" customHeight="1">
      <c r="A54" s="21" t="s">
        <v>140</v>
      </c>
      <c r="B54" s="34"/>
      <c r="C54" s="21"/>
      <c r="D54" s="38" t="s">
        <v>141</v>
      </c>
      <c r="E54" s="221">
        <f aca="true" t="shared" si="6" ref="E54:G55">E55</f>
        <v>3757.4</v>
      </c>
      <c r="F54" s="221">
        <f t="shared" si="6"/>
        <v>3751.4</v>
      </c>
      <c r="G54" s="221">
        <f t="shared" si="6"/>
        <v>6.000000000000239</v>
      </c>
      <c r="H54" s="181">
        <f t="shared" si="1"/>
        <v>99.84031511151328</v>
      </c>
    </row>
    <row r="55" spans="1:8" ht="38.25">
      <c r="A55" s="35"/>
      <c r="B55" s="175" t="s">
        <v>395</v>
      </c>
      <c r="C55" s="87"/>
      <c r="D55" s="154" t="s">
        <v>342</v>
      </c>
      <c r="E55" s="222">
        <f t="shared" si="6"/>
        <v>3757.4</v>
      </c>
      <c r="F55" s="222">
        <f t="shared" si="6"/>
        <v>3751.4</v>
      </c>
      <c r="G55" s="222">
        <f t="shared" si="6"/>
        <v>6.000000000000239</v>
      </c>
      <c r="H55" s="181">
        <f t="shared" si="1"/>
        <v>99.84031511151328</v>
      </c>
    </row>
    <row r="56" spans="1:8" ht="25.5">
      <c r="A56" s="35"/>
      <c r="B56" s="175" t="s">
        <v>396</v>
      </c>
      <c r="C56" s="30"/>
      <c r="D56" s="154" t="s">
        <v>343</v>
      </c>
      <c r="E56" s="222">
        <f>E57+E62</f>
        <v>3757.4</v>
      </c>
      <c r="F56" s="222">
        <f>F57+F62</f>
        <v>3751.4</v>
      </c>
      <c r="G56" s="222">
        <f>G57+G62</f>
        <v>6.000000000000239</v>
      </c>
      <c r="H56" s="181">
        <f t="shared" si="1"/>
        <v>99.84031511151328</v>
      </c>
    </row>
    <row r="57" spans="1:8" ht="34.5" customHeight="1">
      <c r="A57" s="35"/>
      <c r="B57" s="214" t="s">
        <v>397</v>
      </c>
      <c r="C57" s="190"/>
      <c r="D57" s="178" t="s">
        <v>583</v>
      </c>
      <c r="E57" s="208">
        <f>E58</f>
        <v>3474.3</v>
      </c>
      <c r="F57" s="208">
        <f>F58</f>
        <v>3468.3</v>
      </c>
      <c r="G57" s="208">
        <f>G58</f>
        <v>6.000000000000239</v>
      </c>
      <c r="H57" s="160">
        <f t="shared" si="1"/>
        <v>99.82730334168033</v>
      </c>
    </row>
    <row r="58" spans="1:8" ht="29.25" customHeight="1">
      <c r="A58" s="35"/>
      <c r="B58" s="177" t="s">
        <v>398</v>
      </c>
      <c r="C58" s="87"/>
      <c r="D58" s="180" t="s">
        <v>584</v>
      </c>
      <c r="E58" s="208">
        <f>E59+E60+E61</f>
        <v>3474.3</v>
      </c>
      <c r="F58" s="208">
        <f>F59+F60+F61</f>
        <v>3468.3</v>
      </c>
      <c r="G58" s="208">
        <f>G59+G60+G61</f>
        <v>6.000000000000239</v>
      </c>
      <c r="H58" s="160">
        <f t="shared" si="1"/>
        <v>99.82730334168033</v>
      </c>
    </row>
    <row r="59" spans="1:8" ht="56.25" customHeight="1">
      <c r="A59" s="35"/>
      <c r="B59" s="161"/>
      <c r="C59" s="87" t="s">
        <v>17</v>
      </c>
      <c r="D59" s="159" t="s">
        <v>237</v>
      </c>
      <c r="E59" s="207">
        <f>2508.8+731.8</f>
        <v>3240.6000000000004</v>
      </c>
      <c r="F59" s="207">
        <f>2507.9+731.5</f>
        <v>3239.4</v>
      </c>
      <c r="G59" s="207">
        <f>E59-F59</f>
        <v>1.2000000000002728</v>
      </c>
      <c r="H59" s="160">
        <f>IF(E59=0,"-",F59/E59*100)</f>
        <v>99.96296982040363</v>
      </c>
    </row>
    <row r="60" spans="1:8" ht="25.5">
      <c r="A60" s="35"/>
      <c r="B60" s="161"/>
      <c r="C60" s="87" t="s">
        <v>18</v>
      </c>
      <c r="D60" s="159" t="s">
        <v>238</v>
      </c>
      <c r="E60" s="207">
        <f>195.2+33</f>
        <v>228.2</v>
      </c>
      <c r="F60" s="207">
        <f>190.9+32.7</f>
        <v>223.60000000000002</v>
      </c>
      <c r="G60" s="207">
        <f>E60-F60</f>
        <v>4.599999999999966</v>
      </c>
      <c r="H60" s="160">
        <f>IF(E60=0,"-",F60/E60*100)</f>
        <v>97.98422436459248</v>
      </c>
    </row>
    <row r="61" spans="1:8" ht="26.25" customHeight="1">
      <c r="A61" s="35"/>
      <c r="B61" s="161"/>
      <c r="C61" s="87" t="s">
        <v>19</v>
      </c>
      <c r="D61" s="159" t="s">
        <v>20</v>
      </c>
      <c r="E61" s="207">
        <f>5.5</f>
        <v>5.5</v>
      </c>
      <c r="F61" s="207">
        <v>5.3</v>
      </c>
      <c r="G61" s="207">
        <f>E61-F61</f>
        <v>0.20000000000000018</v>
      </c>
      <c r="H61" s="160">
        <f>IF(E61=0,"-",F61/E61*100)</f>
        <v>96.36363636363636</v>
      </c>
    </row>
    <row r="62" spans="1:8" ht="54.75" customHeight="1">
      <c r="A62" s="35"/>
      <c r="B62" s="182" t="s">
        <v>399</v>
      </c>
      <c r="C62" s="190"/>
      <c r="D62" s="202" t="s">
        <v>585</v>
      </c>
      <c r="E62" s="207">
        <f aca="true" t="shared" si="7" ref="E62:G63">E63</f>
        <v>283.1</v>
      </c>
      <c r="F62" s="207">
        <f t="shared" si="7"/>
        <v>283.1</v>
      </c>
      <c r="G62" s="207">
        <f t="shared" si="7"/>
        <v>0</v>
      </c>
      <c r="H62" s="160">
        <f>IF(E62=0,"-",F62/E62*100)</f>
        <v>100</v>
      </c>
    </row>
    <row r="63" spans="1:8" ht="49.5" customHeight="1">
      <c r="A63" s="35"/>
      <c r="B63" s="161" t="s">
        <v>400</v>
      </c>
      <c r="C63" s="87"/>
      <c r="D63" s="180" t="s">
        <v>586</v>
      </c>
      <c r="E63" s="208">
        <f t="shared" si="7"/>
        <v>283.1</v>
      </c>
      <c r="F63" s="208">
        <f t="shared" si="7"/>
        <v>283.1</v>
      </c>
      <c r="G63" s="208">
        <f t="shared" si="7"/>
        <v>0</v>
      </c>
      <c r="H63" s="160">
        <f>IF(E63=0,"-",F63/E63*100)</f>
        <v>100</v>
      </c>
    </row>
    <row r="64" spans="1:8" ht="12.75">
      <c r="A64" s="35"/>
      <c r="B64" s="161"/>
      <c r="C64" s="87" t="s">
        <v>24</v>
      </c>
      <c r="D64" s="159" t="s">
        <v>122</v>
      </c>
      <c r="E64" s="208">
        <v>283.1</v>
      </c>
      <c r="F64" s="208">
        <v>283.1</v>
      </c>
      <c r="G64" s="207">
        <f>E64-F64</f>
        <v>0</v>
      </c>
      <c r="H64" s="160">
        <f t="shared" si="1"/>
        <v>100</v>
      </c>
    </row>
    <row r="65" spans="1:8" ht="12.75">
      <c r="A65" s="21" t="s">
        <v>123</v>
      </c>
      <c r="B65" s="34"/>
      <c r="C65" s="21"/>
      <c r="D65" s="38" t="s">
        <v>142</v>
      </c>
      <c r="E65" s="221">
        <f aca="true" t="shared" si="8" ref="E65:G69">E66</f>
        <v>1267.9</v>
      </c>
      <c r="F65" s="221">
        <f t="shared" si="8"/>
        <v>0</v>
      </c>
      <c r="G65" s="221">
        <f t="shared" si="8"/>
        <v>1267.9</v>
      </c>
      <c r="H65" s="160">
        <f t="shared" si="1"/>
        <v>0</v>
      </c>
    </row>
    <row r="66" spans="1:8" ht="38.25">
      <c r="A66" s="35"/>
      <c r="B66" s="175" t="s">
        <v>395</v>
      </c>
      <c r="C66" s="87"/>
      <c r="D66" s="154" t="s">
        <v>342</v>
      </c>
      <c r="E66" s="222">
        <f t="shared" si="8"/>
        <v>1267.9</v>
      </c>
      <c r="F66" s="222">
        <f t="shared" si="8"/>
        <v>0</v>
      </c>
      <c r="G66" s="222">
        <f t="shared" si="8"/>
        <v>1267.9</v>
      </c>
      <c r="H66" s="160">
        <f t="shared" si="1"/>
        <v>0</v>
      </c>
    </row>
    <row r="67" spans="1:8" ht="35.25" customHeight="1">
      <c r="A67" s="35"/>
      <c r="B67" s="175" t="s">
        <v>396</v>
      </c>
      <c r="C67" s="30"/>
      <c r="D67" s="154" t="s">
        <v>343</v>
      </c>
      <c r="E67" s="222">
        <f t="shared" si="8"/>
        <v>1267.9</v>
      </c>
      <c r="F67" s="222">
        <f t="shared" si="8"/>
        <v>0</v>
      </c>
      <c r="G67" s="222">
        <f t="shared" si="8"/>
        <v>1267.9</v>
      </c>
      <c r="H67" s="160">
        <f t="shared" si="1"/>
        <v>0</v>
      </c>
    </row>
    <row r="68" spans="1:8" ht="38.25">
      <c r="A68" s="35"/>
      <c r="B68" s="182" t="s">
        <v>401</v>
      </c>
      <c r="C68" s="190"/>
      <c r="D68" s="202" t="s">
        <v>587</v>
      </c>
      <c r="E68" s="207">
        <f t="shared" si="8"/>
        <v>1267.9</v>
      </c>
      <c r="F68" s="207">
        <f t="shared" si="8"/>
        <v>0</v>
      </c>
      <c r="G68" s="207">
        <f t="shared" si="8"/>
        <v>1267.9</v>
      </c>
      <c r="H68" s="160">
        <f t="shared" si="1"/>
        <v>0</v>
      </c>
    </row>
    <row r="69" spans="1:8" ht="51">
      <c r="A69" s="35"/>
      <c r="B69" s="161" t="s">
        <v>402</v>
      </c>
      <c r="C69" s="87"/>
      <c r="D69" s="180" t="s">
        <v>588</v>
      </c>
      <c r="E69" s="208">
        <f t="shared" si="8"/>
        <v>1267.9</v>
      </c>
      <c r="F69" s="208">
        <f t="shared" si="8"/>
        <v>0</v>
      </c>
      <c r="G69" s="208">
        <f t="shared" si="8"/>
        <v>1267.9</v>
      </c>
      <c r="H69" s="160">
        <f t="shared" si="1"/>
        <v>0</v>
      </c>
    </row>
    <row r="70" spans="1:8" ht="12.75">
      <c r="A70" s="35"/>
      <c r="B70" s="161"/>
      <c r="C70" s="87" t="s">
        <v>19</v>
      </c>
      <c r="D70" s="159" t="s">
        <v>20</v>
      </c>
      <c r="E70" s="208">
        <v>1267.9</v>
      </c>
      <c r="F70" s="208">
        <v>0</v>
      </c>
      <c r="G70" s="207">
        <f>E70-F70</f>
        <v>1267.9</v>
      </c>
      <c r="H70" s="160">
        <f t="shared" si="1"/>
        <v>0</v>
      </c>
    </row>
    <row r="71" spans="1:8" ht="12.75">
      <c r="A71" s="21" t="s">
        <v>170</v>
      </c>
      <c r="B71" s="21"/>
      <c r="C71" s="21"/>
      <c r="D71" s="32" t="s">
        <v>124</v>
      </c>
      <c r="E71" s="221">
        <f>E78+E93+E101+E72</f>
        <v>27882.2</v>
      </c>
      <c r="F71" s="221">
        <f>F78+F93+F101+F72</f>
        <v>18745.1</v>
      </c>
      <c r="G71" s="221">
        <f>G78+G93+G101+G72</f>
        <v>9137.099999999999</v>
      </c>
      <c r="H71" s="181">
        <f aca="true" t="shared" si="9" ref="H71:H81">IF(E71=0,"-",F71/E71*100)</f>
        <v>67.22963037349993</v>
      </c>
    </row>
    <row r="72" spans="1:8" ht="51">
      <c r="A72" s="35"/>
      <c r="B72" s="175" t="s">
        <v>406</v>
      </c>
      <c r="C72" s="30"/>
      <c r="D72" s="154" t="s">
        <v>339</v>
      </c>
      <c r="E72" s="221">
        <f aca="true" t="shared" si="10" ref="E72:G74">E73</f>
        <v>13866.9</v>
      </c>
      <c r="F72" s="221">
        <f t="shared" si="10"/>
        <v>5002.1</v>
      </c>
      <c r="G72" s="221">
        <f t="shared" si="10"/>
        <v>8864.8</v>
      </c>
      <c r="H72" s="181">
        <f t="shared" si="9"/>
        <v>36.07222955382963</v>
      </c>
    </row>
    <row r="73" spans="1:8" ht="25.5">
      <c r="A73" s="35"/>
      <c r="B73" s="182" t="s">
        <v>407</v>
      </c>
      <c r="C73" s="87"/>
      <c r="D73" s="178" t="s">
        <v>340</v>
      </c>
      <c r="E73" s="207">
        <f t="shared" si="10"/>
        <v>13866.9</v>
      </c>
      <c r="F73" s="207">
        <f t="shared" si="10"/>
        <v>5002.1</v>
      </c>
      <c r="G73" s="207">
        <f t="shared" si="10"/>
        <v>8864.8</v>
      </c>
      <c r="H73" s="160">
        <f t="shared" si="9"/>
        <v>36.07222955382963</v>
      </c>
    </row>
    <row r="74" spans="1:8" ht="25.5">
      <c r="A74" s="35"/>
      <c r="B74" s="161" t="s">
        <v>408</v>
      </c>
      <c r="C74" s="87"/>
      <c r="D74" s="180" t="s">
        <v>592</v>
      </c>
      <c r="E74" s="207">
        <f t="shared" si="10"/>
        <v>13866.9</v>
      </c>
      <c r="F74" s="207">
        <f t="shared" si="10"/>
        <v>5002.1</v>
      </c>
      <c r="G74" s="207">
        <f t="shared" si="10"/>
        <v>8864.8</v>
      </c>
      <c r="H74" s="160">
        <f t="shared" si="9"/>
        <v>36.07222955382963</v>
      </c>
    </row>
    <row r="75" spans="1:8" ht="25.5">
      <c r="A75" s="35"/>
      <c r="B75" s="161" t="s">
        <v>409</v>
      </c>
      <c r="C75" s="87"/>
      <c r="D75" s="180" t="s">
        <v>593</v>
      </c>
      <c r="E75" s="207">
        <f>E76+E77</f>
        <v>13866.9</v>
      </c>
      <c r="F75" s="207">
        <f>F76+F77</f>
        <v>5002.1</v>
      </c>
      <c r="G75" s="207">
        <f>G76+G77</f>
        <v>8864.8</v>
      </c>
      <c r="H75" s="160">
        <f t="shared" si="9"/>
        <v>36.07222955382963</v>
      </c>
    </row>
    <row r="76" spans="1:8" ht="25.5">
      <c r="A76" s="35"/>
      <c r="B76" s="161"/>
      <c r="C76" s="87" t="s">
        <v>18</v>
      </c>
      <c r="D76" s="159" t="s">
        <v>238</v>
      </c>
      <c r="E76" s="207">
        <v>13666.9</v>
      </c>
      <c r="F76" s="207">
        <v>4909.3</v>
      </c>
      <c r="G76" s="207">
        <f>E76-F76</f>
        <v>8757.599999999999</v>
      </c>
      <c r="H76" s="160">
        <f t="shared" si="9"/>
        <v>35.921094030101926</v>
      </c>
    </row>
    <row r="77" spans="1:8" ht="18.75" customHeight="1">
      <c r="A77" s="35"/>
      <c r="B77" s="161"/>
      <c r="C77" s="87" t="s">
        <v>19</v>
      </c>
      <c r="D77" s="159" t="s">
        <v>20</v>
      </c>
      <c r="E77" s="207">
        <f>189+11</f>
        <v>200</v>
      </c>
      <c r="F77" s="207">
        <f>81.8+11</f>
        <v>92.8</v>
      </c>
      <c r="G77" s="207">
        <f>E77-F77</f>
        <v>107.2</v>
      </c>
      <c r="H77" s="160">
        <f t="shared" si="9"/>
        <v>46.4</v>
      </c>
    </row>
    <row r="78" spans="1:8" ht="51">
      <c r="A78" s="21"/>
      <c r="B78" s="175" t="s">
        <v>446</v>
      </c>
      <c r="C78" s="30"/>
      <c r="D78" s="154" t="s">
        <v>344</v>
      </c>
      <c r="E78" s="221">
        <f>E79+E82+E85+E89</f>
        <v>967.1</v>
      </c>
      <c r="F78" s="221">
        <f>F79+F82+F85+F89</f>
        <v>809.4</v>
      </c>
      <c r="G78" s="221">
        <f>G79+G82+G85+G89</f>
        <v>157.70000000000005</v>
      </c>
      <c r="H78" s="181">
        <f t="shared" si="9"/>
        <v>83.69351669941061</v>
      </c>
    </row>
    <row r="79" spans="1:8" ht="38.25">
      <c r="A79" s="21"/>
      <c r="B79" s="182" t="s">
        <v>447</v>
      </c>
      <c r="C79" s="87"/>
      <c r="D79" s="178" t="s">
        <v>616</v>
      </c>
      <c r="E79" s="207">
        <f aca="true" t="shared" si="11" ref="E79:G80">E80</f>
        <v>70</v>
      </c>
      <c r="F79" s="207">
        <f t="shared" si="11"/>
        <v>70</v>
      </c>
      <c r="G79" s="207">
        <f t="shared" si="11"/>
        <v>0</v>
      </c>
      <c r="H79" s="160">
        <f t="shared" si="9"/>
        <v>100</v>
      </c>
    </row>
    <row r="80" spans="1:8" ht="38.25">
      <c r="A80" s="21"/>
      <c r="B80" s="161" t="s">
        <v>448</v>
      </c>
      <c r="C80" s="87"/>
      <c r="D80" s="180" t="s">
        <v>617</v>
      </c>
      <c r="E80" s="207">
        <f t="shared" si="11"/>
        <v>70</v>
      </c>
      <c r="F80" s="207">
        <f t="shared" si="11"/>
        <v>70</v>
      </c>
      <c r="G80" s="207">
        <f t="shared" si="11"/>
        <v>0</v>
      </c>
      <c r="H80" s="160">
        <f t="shared" si="9"/>
        <v>100</v>
      </c>
    </row>
    <row r="81" spans="1:8" ht="12.75">
      <c r="A81" s="21"/>
      <c r="B81" s="161"/>
      <c r="C81" s="87" t="s">
        <v>19</v>
      </c>
      <c r="D81" s="159" t="s">
        <v>20</v>
      </c>
      <c r="E81" s="207">
        <v>70</v>
      </c>
      <c r="F81" s="207">
        <v>70</v>
      </c>
      <c r="G81" s="207">
        <f>E81-F81</f>
        <v>0</v>
      </c>
      <c r="H81" s="160">
        <f t="shared" si="9"/>
        <v>100</v>
      </c>
    </row>
    <row r="82" spans="1:8" ht="38.25" hidden="1">
      <c r="A82" s="21"/>
      <c r="B82" s="182" t="s">
        <v>449</v>
      </c>
      <c r="C82" s="190"/>
      <c r="D82" s="178" t="s">
        <v>618</v>
      </c>
      <c r="E82" s="207">
        <f aca="true" t="shared" si="12" ref="E82:G83">E83</f>
        <v>0</v>
      </c>
      <c r="F82" s="207">
        <f t="shared" si="12"/>
        <v>0</v>
      </c>
      <c r="G82" s="207">
        <f t="shared" si="12"/>
        <v>0</v>
      </c>
      <c r="H82" s="160" t="e">
        <f t="shared" si="1"/>
        <v>#DIV/0!</v>
      </c>
    </row>
    <row r="83" spans="1:8" ht="25.5" hidden="1">
      <c r="A83" s="21"/>
      <c r="B83" s="161" t="s">
        <v>450</v>
      </c>
      <c r="C83" s="87"/>
      <c r="D83" s="180" t="s">
        <v>619</v>
      </c>
      <c r="E83" s="207">
        <f t="shared" si="12"/>
        <v>0</v>
      </c>
      <c r="F83" s="207">
        <f t="shared" si="12"/>
        <v>0</v>
      </c>
      <c r="G83" s="207">
        <f t="shared" si="12"/>
        <v>0</v>
      </c>
      <c r="H83" s="160" t="e">
        <f t="shared" si="1"/>
        <v>#DIV/0!</v>
      </c>
    </row>
    <row r="84" spans="1:8" ht="25.5" hidden="1">
      <c r="A84" s="21"/>
      <c r="B84" s="161"/>
      <c r="C84" s="87" t="s">
        <v>18</v>
      </c>
      <c r="D84" s="159" t="s">
        <v>238</v>
      </c>
      <c r="E84" s="207">
        <v>0</v>
      </c>
      <c r="F84" s="207">
        <v>0</v>
      </c>
      <c r="G84" s="207">
        <f>E84-F84</f>
        <v>0</v>
      </c>
      <c r="H84" s="160" t="e">
        <f t="shared" si="1"/>
        <v>#DIV/0!</v>
      </c>
    </row>
    <row r="85" spans="1:8" ht="25.5" hidden="1">
      <c r="A85" s="21"/>
      <c r="B85" s="182" t="s">
        <v>451</v>
      </c>
      <c r="C85" s="87"/>
      <c r="D85" s="178" t="s">
        <v>345</v>
      </c>
      <c r="E85" s="207">
        <f aca="true" t="shared" si="13" ref="E85:G87">E86</f>
        <v>0</v>
      </c>
      <c r="F85" s="207">
        <f t="shared" si="13"/>
        <v>0</v>
      </c>
      <c r="G85" s="207">
        <f t="shared" si="13"/>
        <v>0</v>
      </c>
      <c r="H85" s="169" t="e">
        <f aca="true" t="shared" si="14" ref="H85:H105">F85/E85*100</f>
        <v>#DIV/0!</v>
      </c>
    </row>
    <row r="86" spans="1:8" ht="38.25" hidden="1">
      <c r="A86" s="21"/>
      <c r="B86" s="161" t="s">
        <v>452</v>
      </c>
      <c r="C86" s="87"/>
      <c r="D86" s="180" t="s">
        <v>620</v>
      </c>
      <c r="E86" s="207">
        <f t="shared" si="13"/>
        <v>0</v>
      </c>
      <c r="F86" s="207">
        <f t="shared" si="13"/>
        <v>0</v>
      </c>
      <c r="G86" s="207">
        <f t="shared" si="13"/>
        <v>0</v>
      </c>
      <c r="H86" s="160" t="e">
        <f t="shared" si="14"/>
        <v>#DIV/0!</v>
      </c>
    </row>
    <row r="87" spans="1:8" ht="25.5" hidden="1">
      <c r="A87" s="21"/>
      <c r="B87" s="161" t="s">
        <v>453</v>
      </c>
      <c r="C87" s="87"/>
      <c r="D87" s="180" t="s">
        <v>621</v>
      </c>
      <c r="E87" s="207">
        <f t="shared" si="13"/>
        <v>0</v>
      </c>
      <c r="F87" s="207">
        <f t="shared" si="13"/>
        <v>0</v>
      </c>
      <c r="G87" s="207">
        <f t="shared" si="13"/>
        <v>0</v>
      </c>
      <c r="H87" s="160" t="e">
        <f t="shared" si="14"/>
        <v>#DIV/0!</v>
      </c>
    </row>
    <row r="88" spans="1:8" ht="25.5" hidden="1">
      <c r="A88" s="35"/>
      <c r="B88" s="161"/>
      <c r="C88" s="87" t="s">
        <v>18</v>
      </c>
      <c r="D88" s="159" t="s">
        <v>238</v>
      </c>
      <c r="E88" s="207">
        <v>0</v>
      </c>
      <c r="F88" s="207">
        <v>0</v>
      </c>
      <c r="G88" s="207">
        <f>E88-F88</f>
        <v>0</v>
      </c>
      <c r="H88" s="160" t="str">
        <f>IF(E88=0,"-",F88/E88*100)</f>
        <v>-</v>
      </c>
    </row>
    <row r="89" spans="1:8" ht="51">
      <c r="A89" s="35"/>
      <c r="B89" s="182" t="s">
        <v>454</v>
      </c>
      <c r="C89" s="87"/>
      <c r="D89" s="178" t="s">
        <v>346</v>
      </c>
      <c r="E89" s="207">
        <f aca="true" t="shared" si="15" ref="E89:G91">E90</f>
        <v>897.1</v>
      </c>
      <c r="F89" s="207">
        <f t="shared" si="15"/>
        <v>739.4</v>
      </c>
      <c r="G89" s="207">
        <f t="shared" si="15"/>
        <v>157.70000000000005</v>
      </c>
      <c r="H89" s="160">
        <f t="shared" si="14"/>
        <v>82.42113476758443</v>
      </c>
    </row>
    <row r="90" spans="1:8" ht="51">
      <c r="A90" s="35"/>
      <c r="B90" s="161" t="s">
        <v>455</v>
      </c>
      <c r="C90" s="87"/>
      <c r="D90" s="180" t="s">
        <v>622</v>
      </c>
      <c r="E90" s="207">
        <f t="shared" si="15"/>
        <v>897.1</v>
      </c>
      <c r="F90" s="207">
        <f t="shared" si="15"/>
        <v>739.4</v>
      </c>
      <c r="G90" s="207">
        <f t="shared" si="15"/>
        <v>157.70000000000005</v>
      </c>
      <c r="H90" s="160">
        <f t="shared" si="14"/>
        <v>82.42113476758443</v>
      </c>
    </row>
    <row r="91" spans="1:8" ht="76.5">
      <c r="A91" s="35"/>
      <c r="B91" s="161" t="s">
        <v>456</v>
      </c>
      <c r="C91" s="87"/>
      <c r="D91" s="180" t="s">
        <v>623</v>
      </c>
      <c r="E91" s="207">
        <f t="shared" si="15"/>
        <v>897.1</v>
      </c>
      <c r="F91" s="207">
        <f t="shared" si="15"/>
        <v>739.4</v>
      </c>
      <c r="G91" s="207">
        <f t="shared" si="15"/>
        <v>157.70000000000005</v>
      </c>
      <c r="H91" s="160">
        <f t="shared" si="14"/>
        <v>82.42113476758443</v>
      </c>
    </row>
    <row r="92" spans="1:8" ht="25.5">
      <c r="A92" s="35"/>
      <c r="B92" s="161"/>
      <c r="C92" s="87" t="s">
        <v>18</v>
      </c>
      <c r="D92" s="159" t="s">
        <v>238</v>
      </c>
      <c r="E92" s="207">
        <v>897.1</v>
      </c>
      <c r="F92" s="207">
        <v>739.4</v>
      </c>
      <c r="G92" s="207">
        <f>E92-F92</f>
        <v>157.70000000000005</v>
      </c>
      <c r="H92" s="160">
        <f t="shared" si="14"/>
        <v>82.42113476758443</v>
      </c>
    </row>
    <row r="93" spans="1:8" ht="51">
      <c r="A93" s="35"/>
      <c r="B93" s="175" t="s">
        <v>460</v>
      </c>
      <c r="C93" s="30"/>
      <c r="D93" s="154" t="s">
        <v>347</v>
      </c>
      <c r="E93" s="221">
        <f>E94+E98</f>
        <v>170</v>
      </c>
      <c r="F93" s="221">
        <f>F94+F98</f>
        <v>166</v>
      </c>
      <c r="G93" s="221">
        <f>G94+G98</f>
        <v>4</v>
      </c>
      <c r="H93" s="181">
        <f t="shared" si="14"/>
        <v>97.6470588235294</v>
      </c>
    </row>
    <row r="94" spans="1:8" ht="29.25" customHeight="1">
      <c r="A94" s="35"/>
      <c r="B94" s="182" t="s">
        <v>461</v>
      </c>
      <c r="C94" s="190"/>
      <c r="D94" s="178" t="s">
        <v>627</v>
      </c>
      <c r="E94" s="207">
        <f>E95</f>
        <v>100</v>
      </c>
      <c r="F94" s="207">
        <f>F95</f>
        <v>100</v>
      </c>
      <c r="G94" s="207">
        <f>G95</f>
        <v>0</v>
      </c>
      <c r="H94" s="160">
        <f t="shared" si="14"/>
        <v>100</v>
      </c>
    </row>
    <row r="95" spans="1:8" ht="25.5">
      <c r="A95" s="35"/>
      <c r="B95" s="161" t="s">
        <v>462</v>
      </c>
      <c r="C95" s="87"/>
      <c r="D95" s="180" t="s">
        <v>628</v>
      </c>
      <c r="E95" s="207">
        <f>E96+E97</f>
        <v>100</v>
      </c>
      <c r="F95" s="207">
        <f>F96+F97</f>
        <v>100</v>
      </c>
      <c r="G95" s="207">
        <f>G96+G97</f>
        <v>0</v>
      </c>
      <c r="H95" s="160">
        <f t="shared" si="14"/>
        <v>100</v>
      </c>
    </row>
    <row r="96" spans="1:8" ht="25.5" hidden="1">
      <c r="A96" s="35"/>
      <c r="B96" s="161"/>
      <c r="C96" s="87" t="s">
        <v>18</v>
      </c>
      <c r="D96" s="159" t="s">
        <v>238</v>
      </c>
      <c r="E96" s="207">
        <v>0</v>
      </c>
      <c r="F96" s="207">
        <v>0</v>
      </c>
      <c r="G96" s="207">
        <f>E96-F96</f>
        <v>0</v>
      </c>
      <c r="H96" s="160" t="e">
        <f t="shared" si="14"/>
        <v>#DIV/0!</v>
      </c>
    </row>
    <row r="97" spans="1:8" ht="17.25" customHeight="1">
      <c r="A97" s="35"/>
      <c r="B97" s="161"/>
      <c r="C97" s="87" t="s">
        <v>19</v>
      </c>
      <c r="D97" s="159" t="s">
        <v>20</v>
      </c>
      <c r="E97" s="223">
        <v>100</v>
      </c>
      <c r="F97" s="223">
        <v>100</v>
      </c>
      <c r="G97" s="207">
        <f>E97-F97</f>
        <v>0</v>
      </c>
      <c r="H97" s="160">
        <f>F97/E97*100</f>
        <v>100</v>
      </c>
    </row>
    <row r="98" spans="1:8" ht="25.5">
      <c r="A98" s="35"/>
      <c r="B98" s="190" t="s">
        <v>463</v>
      </c>
      <c r="C98" s="190"/>
      <c r="D98" s="178" t="s">
        <v>629</v>
      </c>
      <c r="E98" s="207">
        <f aca="true" t="shared" si="16" ref="E98:G99">E99</f>
        <v>70</v>
      </c>
      <c r="F98" s="207">
        <f t="shared" si="16"/>
        <v>66</v>
      </c>
      <c r="G98" s="207">
        <f t="shared" si="16"/>
        <v>4</v>
      </c>
      <c r="H98" s="160">
        <f>F98/E98*100</f>
        <v>94.28571428571428</v>
      </c>
    </row>
    <row r="99" spans="1:8" ht="38.25">
      <c r="A99" s="35"/>
      <c r="B99" s="87" t="s">
        <v>464</v>
      </c>
      <c r="C99" s="87"/>
      <c r="D99" s="180" t="s">
        <v>630</v>
      </c>
      <c r="E99" s="207">
        <f t="shared" si="16"/>
        <v>70</v>
      </c>
      <c r="F99" s="207">
        <f t="shared" si="16"/>
        <v>66</v>
      </c>
      <c r="G99" s="207">
        <f t="shared" si="16"/>
        <v>4</v>
      </c>
      <c r="H99" s="160">
        <f t="shared" si="14"/>
        <v>94.28571428571428</v>
      </c>
    </row>
    <row r="100" spans="1:8" ht="25.5">
      <c r="A100" s="35"/>
      <c r="B100" s="161"/>
      <c r="C100" s="87" t="s">
        <v>26</v>
      </c>
      <c r="D100" s="159" t="s">
        <v>27</v>
      </c>
      <c r="E100" s="207">
        <f>120-50</f>
        <v>70</v>
      </c>
      <c r="F100" s="207">
        <v>66</v>
      </c>
      <c r="G100" s="207">
        <f>E100-F100</f>
        <v>4</v>
      </c>
      <c r="H100" s="160">
        <f t="shared" si="14"/>
        <v>94.28571428571428</v>
      </c>
    </row>
    <row r="101" spans="1:8" ht="25.5">
      <c r="A101" s="35"/>
      <c r="B101" s="175" t="s">
        <v>574</v>
      </c>
      <c r="C101" s="30"/>
      <c r="D101" s="185" t="s">
        <v>348</v>
      </c>
      <c r="E101" s="221">
        <f>E102+E105+E108+E110+E112</f>
        <v>12878.2</v>
      </c>
      <c r="F101" s="221">
        <f>F102+F105+F108+F110+F112</f>
        <v>12767.6</v>
      </c>
      <c r="G101" s="221">
        <f>G102+G105+G108+G110+G112</f>
        <v>110.6</v>
      </c>
      <c r="H101" s="181">
        <f t="shared" si="14"/>
        <v>99.14118432700222</v>
      </c>
    </row>
    <row r="102" spans="1:8" ht="38.25">
      <c r="A102" s="35"/>
      <c r="B102" s="161" t="s">
        <v>575</v>
      </c>
      <c r="C102" s="87"/>
      <c r="D102" s="180" t="s">
        <v>760</v>
      </c>
      <c r="E102" s="207">
        <f>E104+E103</f>
        <v>12227.6</v>
      </c>
      <c r="F102" s="207">
        <f>F104+F103</f>
        <v>12227.6</v>
      </c>
      <c r="G102" s="207">
        <f>G104+G103</f>
        <v>0</v>
      </c>
      <c r="H102" s="160">
        <f t="shared" si="14"/>
        <v>100</v>
      </c>
    </row>
    <row r="103" spans="1:8" ht="25.5">
      <c r="A103" s="35"/>
      <c r="B103" s="161"/>
      <c r="C103" s="87" t="s">
        <v>18</v>
      </c>
      <c r="D103" s="159" t="s">
        <v>238</v>
      </c>
      <c r="E103" s="207">
        <v>20.7</v>
      </c>
      <c r="F103" s="207">
        <v>20.7</v>
      </c>
      <c r="G103" s="207">
        <f>E103-F103</f>
        <v>0</v>
      </c>
      <c r="H103" s="160">
        <f t="shared" si="14"/>
        <v>100</v>
      </c>
    </row>
    <row r="104" spans="1:8" ht="19.5" customHeight="1">
      <c r="A104" s="35"/>
      <c r="B104" s="187"/>
      <c r="C104" s="87" t="s">
        <v>19</v>
      </c>
      <c r="D104" s="159" t="s">
        <v>20</v>
      </c>
      <c r="E104" s="207">
        <v>12206.9</v>
      </c>
      <c r="F104" s="207">
        <v>12206.9</v>
      </c>
      <c r="G104" s="207">
        <f>E104-F104</f>
        <v>0</v>
      </c>
      <c r="H104" s="160">
        <f t="shared" si="14"/>
        <v>100</v>
      </c>
    </row>
    <row r="105" spans="1:8" ht="38.25">
      <c r="A105" s="35"/>
      <c r="B105" s="161" t="s">
        <v>576</v>
      </c>
      <c r="C105" s="187"/>
      <c r="D105" s="183" t="s">
        <v>256</v>
      </c>
      <c r="E105" s="207">
        <f>E106+E107</f>
        <v>175</v>
      </c>
      <c r="F105" s="207">
        <f>F106+F107</f>
        <v>88</v>
      </c>
      <c r="G105" s="207">
        <f>G106+G107</f>
        <v>87</v>
      </c>
      <c r="H105" s="160">
        <f t="shared" si="14"/>
        <v>50.28571428571429</v>
      </c>
    </row>
    <row r="106" spans="1:8" ht="20.25" customHeight="1">
      <c r="A106" s="35"/>
      <c r="B106" s="161"/>
      <c r="C106" s="87" t="s">
        <v>21</v>
      </c>
      <c r="D106" s="159" t="s">
        <v>22</v>
      </c>
      <c r="E106" s="207">
        <v>130</v>
      </c>
      <c r="F106" s="207">
        <v>70</v>
      </c>
      <c r="G106" s="207">
        <f>E106-F106</f>
        <v>60</v>
      </c>
      <c r="H106" s="160">
        <f aca="true" t="shared" si="17" ref="H106:H171">IF(E106=0,"-",F106/E106*100)</f>
        <v>53.84615384615385</v>
      </c>
    </row>
    <row r="107" spans="1:8" ht="15.75" customHeight="1">
      <c r="A107" s="35"/>
      <c r="B107" s="161"/>
      <c r="C107" s="87" t="s">
        <v>19</v>
      </c>
      <c r="D107" s="159" t="s">
        <v>20</v>
      </c>
      <c r="E107" s="207">
        <v>45</v>
      </c>
      <c r="F107" s="207">
        <v>18</v>
      </c>
      <c r="G107" s="207">
        <f>E107-F107</f>
        <v>27</v>
      </c>
      <c r="H107" s="160">
        <f t="shared" si="17"/>
        <v>40</v>
      </c>
    </row>
    <row r="108" spans="1:8" ht="18" customHeight="1">
      <c r="A108" s="35"/>
      <c r="B108" s="161" t="s">
        <v>577</v>
      </c>
      <c r="C108" s="87"/>
      <c r="D108" s="204" t="s">
        <v>239</v>
      </c>
      <c r="E108" s="207">
        <f>E109</f>
        <v>110</v>
      </c>
      <c r="F108" s="207">
        <f>F109</f>
        <v>92.1</v>
      </c>
      <c r="G108" s="207">
        <f>G109</f>
        <v>17.900000000000006</v>
      </c>
      <c r="H108" s="160">
        <f t="shared" si="17"/>
        <v>83.72727272727272</v>
      </c>
    </row>
    <row r="109" spans="1:8" ht="25.5">
      <c r="A109" s="35"/>
      <c r="B109" s="161"/>
      <c r="C109" s="87" t="s">
        <v>18</v>
      </c>
      <c r="D109" s="159" t="s">
        <v>238</v>
      </c>
      <c r="E109" s="207">
        <v>110</v>
      </c>
      <c r="F109" s="207">
        <v>92.1</v>
      </c>
      <c r="G109" s="207">
        <f>E109-F109</f>
        <v>17.900000000000006</v>
      </c>
      <c r="H109" s="160">
        <f t="shared" si="17"/>
        <v>83.72727272727272</v>
      </c>
    </row>
    <row r="110" spans="1:8" ht="33.75" customHeight="1">
      <c r="A110" s="35"/>
      <c r="B110" s="188" t="s">
        <v>578</v>
      </c>
      <c r="C110" s="187"/>
      <c r="D110" s="204" t="s">
        <v>349</v>
      </c>
      <c r="E110" s="207">
        <f>E111</f>
        <v>309.2</v>
      </c>
      <c r="F110" s="207">
        <f>F111</f>
        <v>303.5</v>
      </c>
      <c r="G110" s="207">
        <f>G111</f>
        <v>5.699999999999989</v>
      </c>
      <c r="H110" s="160">
        <f t="shared" si="17"/>
        <v>98.15653298835706</v>
      </c>
    </row>
    <row r="111" spans="1:8" ht="17.25" customHeight="1">
      <c r="A111" s="35"/>
      <c r="B111" s="161"/>
      <c r="C111" s="87" t="s">
        <v>21</v>
      </c>
      <c r="D111" s="159" t="s">
        <v>22</v>
      </c>
      <c r="E111" s="207">
        <v>309.2</v>
      </c>
      <c r="F111" s="207">
        <v>303.5</v>
      </c>
      <c r="G111" s="207">
        <f>E111-F111</f>
        <v>5.699999999999989</v>
      </c>
      <c r="H111" s="160">
        <f t="shared" si="17"/>
        <v>98.15653298835706</v>
      </c>
    </row>
    <row r="112" spans="1:8" ht="30.75" customHeight="1">
      <c r="A112" s="35"/>
      <c r="B112" s="161" t="s">
        <v>750</v>
      </c>
      <c r="C112" s="87"/>
      <c r="D112" s="159" t="s">
        <v>751</v>
      </c>
      <c r="E112" s="207">
        <f>E113</f>
        <v>56.4</v>
      </c>
      <c r="F112" s="207">
        <f>F113</f>
        <v>56.4</v>
      </c>
      <c r="G112" s="207">
        <f>G113</f>
        <v>0</v>
      </c>
      <c r="H112" s="160">
        <f>F112/E112*100</f>
        <v>100</v>
      </c>
    </row>
    <row r="113" spans="1:8" ht="31.5" customHeight="1">
      <c r="A113" s="35"/>
      <c r="B113" s="161"/>
      <c r="C113" s="87" t="s">
        <v>26</v>
      </c>
      <c r="D113" s="159" t="s">
        <v>27</v>
      </c>
      <c r="E113" s="207">
        <v>56.4</v>
      </c>
      <c r="F113" s="207">
        <v>56.4</v>
      </c>
      <c r="G113" s="207">
        <f>E113-F113</f>
        <v>0</v>
      </c>
      <c r="H113" s="160">
        <f>F113/E113*100</f>
        <v>100</v>
      </c>
    </row>
    <row r="114" spans="1:8" ht="24">
      <c r="A114" s="21" t="s">
        <v>125</v>
      </c>
      <c r="B114" s="36"/>
      <c r="C114" s="35"/>
      <c r="D114" s="38" t="s">
        <v>126</v>
      </c>
      <c r="E114" s="221">
        <f>E115+E130</f>
        <v>2543.3</v>
      </c>
      <c r="F114" s="221">
        <f>F115+F130</f>
        <v>1637.1999999999998</v>
      </c>
      <c r="G114" s="221">
        <f>G115+G130</f>
        <v>906.0999999999999</v>
      </c>
      <c r="H114" s="181">
        <f t="shared" si="17"/>
        <v>64.37305862462154</v>
      </c>
    </row>
    <row r="115" spans="1:8" ht="36">
      <c r="A115" s="21" t="s">
        <v>127</v>
      </c>
      <c r="B115" s="36"/>
      <c r="C115" s="35"/>
      <c r="D115" s="38" t="s">
        <v>128</v>
      </c>
      <c r="E115" s="221">
        <f aca="true" t="shared" si="18" ref="E115:G116">E116</f>
        <v>2139.9</v>
      </c>
      <c r="F115" s="221">
        <f t="shared" si="18"/>
        <v>1273.8</v>
      </c>
      <c r="G115" s="221">
        <f t="shared" si="18"/>
        <v>866.0999999999999</v>
      </c>
      <c r="H115" s="181">
        <f t="shared" si="17"/>
        <v>59.52614608159259</v>
      </c>
    </row>
    <row r="116" spans="1:8" ht="38.25">
      <c r="A116" s="21"/>
      <c r="B116" s="175" t="s">
        <v>420</v>
      </c>
      <c r="C116" s="30"/>
      <c r="D116" s="154" t="s">
        <v>350</v>
      </c>
      <c r="E116" s="221">
        <f t="shared" si="18"/>
        <v>2139.9</v>
      </c>
      <c r="F116" s="221">
        <f t="shared" si="18"/>
        <v>1273.8</v>
      </c>
      <c r="G116" s="221">
        <f t="shared" si="18"/>
        <v>866.0999999999999</v>
      </c>
      <c r="H116" s="181">
        <f t="shared" si="17"/>
        <v>59.52614608159259</v>
      </c>
    </row>
    <row r="117" spans="1:8" ht="63.75">
      <c r="A117" s="21"/>
      <c r="B117" s="182" t="s">
        <v>421</v>
      </c>
      <c r="C117" s="87"/>
      <c r="D117" s="178" t="s">
        <v>351</v>
      </c>
      <c r="E117" s="207">
        <f>E118+E125</f>
        <v>2139.9</v>
      </c>
      <c r="F117" s="207">
        <f>F118+F125</f>
        <v>1273.8</v>
      </c>
      <c r="G117" s="207">
        <f>G118+G125</f>
        <v>866.0999999999999</v>
      </c>
      <c r="H117" s="160">
        <f t="shared" si="17"/>
        <v>59.52614608159259</v>
      </c>
    </row>
    <row r="118" spans="1:8" ht="51">
      <c r="A118" s="21"/>
      <c r="B118" s="161" t="s">
        <v>422</v>
      </c>
      <c r="C118" s="87"/>
      <c r="D118" s="180" t="s">
        <v>599</v>
      </c>
      <c r="E118" s="207">
        <f>E119+E121+E123</f>
        <v>2008.9</v>
      </c>
      <c r="F118" s="207">
        <f>F119+F121+F123</f>
        <v>1207.2</v>
      </c>
      <c r="G118" s="207">
        <f>G119+G121+G123</f>
        <v>801.6999999999999</v>
      </c>
      <c r="H118" s="160">
        <f t="shared" si="17"/>
        <v>60.09258798347354</v>
      </c>
    </row>
    <row r="119" spans="1:8" ht="38.25">
      <c r="A119" s="21"/>
      <c r="B119" s="161" t="s">
        <v>423</v>
      </c>
      <c r="C119" s="87"/>
      <c r="D119" s="180" t="s">
        <v>600</v>
      </c>
      <c r="E119" s="207">
        <f>E120</f>
        <v>3.9</v>
      </c>
      <c r="F119" s="207">
        <f>F120</f>
        <v>0</v>
      </c>
      <c r="G119" s="207">
        <f>G120</f>
        <v>3.9</v>
      </c>
      <c r="H119" s="160">
        <f t="shared" si="17"/>
        <v>0</v>
      </c>
    </row>
    <row r="120" spans="1:8" ht="25.5">
      <c r="A120" s="35"/>
      <c r="B120" s="161"/>
      <c r="C120" s="87" t="s">
        <v>18</v>
      </c>
      <c r="D120" s="159" t="s">
        <v>238</v>
      </c>
      <c r="E120" s="207">
        <v>3.9</v>
      </c>
      <c r="F120" s="207">
        <v>0</v>
      </c>
      <c r="G120" s="207">
        <f>E120-F120</f>
        <v>3.9</v>
      </c>
      <c r="H120" s="160">
        <f t="shared" si="17"/>
        <v>0</v>
      </c>
    </row>
    <row r="121" spans="1:8" ht="38.25">
      <c r="A121" s="35"/>
      <c r="B121" s="161" t="s">
        <v>424</v>
      </c>
      <c r="C121" s="87"/>
      <c r="D121" s="183" t="s">
        <v>601</v>
      </c>
      <c r="E121" s="207">
        <f>E122</f>
        <v>5</v>
      </c>
      <c r="F121" s="207">
        <f>F122</f>
        <v>0</v>
      </c>
      <c r="G121" s="207">
        <f>G122</f>
        <v>5</v>
      </c>
      <c r="H121" s="160">
        <f t="shared" si="17"/>
        <v>0</v>
      </c>
    </row>
    <row r="122" spans="1:8" ht="25.5">
      <c r="A122" s="35"/>
      <c r="B122" s="161"/>
      <c r="C122" s="87" t="s">
        <v>18</v>
      </c>
      <c r="D122" s="159" t="s">
        <v>238</v>
      </c>
      <c r="E122" s="207">
        <v>5</v>
      </c>
      <c r="F122" s="207">
        <v>0</v>
      </c>
      <c r="G122" s="207">
        <f>E122-F122</f>
        <v>5</v>
      </c>
      <c r="H122" s="160">
        <f t="shared" si="17"/>
        <v>0</v>
      </c>
    </row>
    <row r="123" spans="1:8" ht="39.75" customHeight="1">
      <c r="A123" s="35"/>
      <c r="B123" s="161" t="s">
        <v>425</v>
      </c>
      <c r="C123" s="87"/>
      <c r="D123" s="159" t="s">
        <v>586</v>
      </c>
      <c r="E123" s="207">
        <f>E124</f>
        <v>2000</v>
      </c>
      <c r="F123" s="207">
        <f>F124</f>
        <v>1207.2</v>
      </c>
      <c r="G123" s="207">
        <f>G124</f>
        <v>792.8</v>
      </c>
      <c r="H123" s="160">
        <f t="shared" si="17"/>
        <v>60.36</v>
      </c>
    </row>
    <row r="124" spans="1:8" ht="20.25" customHeight="1">
      <c r="A124" s="35"/>
      <c r="B124" s="161"/>
      <c r="C124" s="87" t="s">
        <v>24</v>
      </c>
      <c r="D124" s="203" t="s">
        <v>122</v>
      </c>
      <c r="E124" s="207">
        <f>600+931.1+468.9</f>
        <v>2000</v>
      </c>
      <c r="F124" s="207">
        <v>1207.2</v>
      </c>
      <c r="G124" s="207">
        <f>E124-F124</f>
        <v>792.8</v>
      </c>
      <c r="H124" s="160">
        <f t="shared" si="17"/>
        <v>60.36</v>
      </c>
    </row>
    <row r="125" spans="1:8" ht="25.5">
      <c r="A125" s="35"/>
      <c r="B125" s="161" t="s">
        <v>426</v>
      </c>
      <c r="C125" s="87"/>
      <c r="D125" s="203" t="s">
        <v>602</v>
      </c>
      <c r="E125" s="207">
        <f>E126+E128</f>
        <v>131</v>
      </c>
      <c r="F125" s="207">
        <f>F126+F128</f>
        <v>66.6</v>
      </c>
      <c r="G125" s="207">
        <f>G126+G128</f>
        <v>64.4</v>
      </c>
      <c r="H125" s="160">
        <f t="shared" si="17"/>
        <v>50.83969465648855</v>
      </c>
    </row>
    <row r="126" spans="1:8" ht="32.25" customHeight="1" hidden="1">
      <c r="A126" s="35"/>
      <c r="B126" s="161" t="s">
        <v>427</v>
      </c>
      <c r="C126" s="87"/>
      <c r="D126" s="203" t="s">
        <v>603</v>
      </c>
      <c r="E126" s="207">
        <f>E127</f>
        <v>0</v>
      </c>
      <c r="F126" s="207">
        <f>F127</f>
        <v>0</v>
      </c>
      <c r="G126" s="207">
        <f>G127</f>
        <v>0</v>
      </c>
      <c r="H126" s="160" t="str">
        <f t="shared" si="17"/>
        <v>-</v>
      </c>
    </row>
    <row r="127" spans="1:8" ht="25.5" hidden="1">
      <c r="A127" s="35"/>
      <c r="B127" s="161"/>
      <c r="C127" s="87" t="s">
        <v>18</v>
      </c>
      <c r="D127" s="159" t="s">
        <v>238</v>
      </c>
      <c r="E127" s="207">
        <v>0</v>
      </c>
      <c r="F127" s="207">
        <v>0</v>
      </c>
      <c r="G127" s="207">
        <f>E127-F127</f>
        <v>0</v>
      </c>
      <c r="H127" s="160" t="str">
        <f t="shared" si="17"/>
        <v>-</v>
      </c>
    </row>
    <row r="128" spans="1:8" ht="25.5">
      <c r="A128" s="35"/>
      <c r="B128" s="161" t="s">
        <v>428</v>
      </c>
      <c r="C128" s="87"/>
      <c r="D128" s="159" t="s">
        <v>604</v>
      </c>
      <c r="E128" s="207">
        <f>E129</f>
        <v>131</v>
      </c>
      <c r="F128" s="207">
        <f>F129</f>
        <v>66.6</v>
      </c>
      <c r="G128" s="207">
        <f>G129</f>
        <v>64.4</v>
      </c>
      <c r="H128" s="160">
        <f t="shared" si="17"/>
        <v>50.83969465648855</v>
      </c>
    </row>
    <row r="129" spans="1:8" ht="25.5">
      <c r="A129" s="35"/>
      <c r="B129" s="161"/>
      <c r="C129" s="87" t="s">
        <v>18</v>
      </c>
      <c r="D129" s="159" t="s">
        <v>238</v>
      </c>
      <c r="E129" s="207">
        <v>131</v>
      </c>
      <c r="F129" s="207">
        <v>66.6</v>
      </c>
      <c r="G129" s="207">
        <f>E129-F129</f>
        <v>64.4</v>
      </c>
      <c r="H129" s="160">
        <f t="shared" si="17"/>
        <v>50.83969465648855</v>
      </c>
    </row>
    <row r="130" spans="1:8" ht="17.25" customHeight="1">
      <c r="A130" s="21" t="s">
        <v>129</v>
      </c>
      <c r="B130" s="36"/>
      <c r="C130" s="35"/>
      <c r="D130" s="32" t="s">
        <v>130</v>
      </c>
      <c r="E130" s="221">
        <f aca="true" t="shared" si="19" ref="E130:G131">E131</f>
        <v>403.4</v>
      </c>
      <c r="F130" s="221">
        <f t="shared" si="19"/>
        <v>363.4</v>
      </c>
      <c r="G130" s="221">
        <f t="shared" si="19"/>
        <v>40</v>
      </c>
      <c r="H130" s="181">
        <f t="shared" si="17"/>
        <v>90.08428358948935</v>
      </c>
    </row>
    <row r="131" spans="1:8" s="39" customFormat="1" ht="47.25" customHeight="1">
      <c r="A131" s="35"/>
      <c r="B131" s="175" t="s">
        <v>420</v>
      </c>
      <c r="C131" s="30"/>
      <c r="D131" s="154" t="s">
        <v>350</v>
      </c>
      <c r="E131" s="221">
        <f t="shared" si="19"/>
        <v>403.4</v>
      </c>
      <c r="F131" s="221">
        <f t="shared" si="19"/>
        <v>363.4</v>
      </c>
      <c r="G131" s="221">
        <f t="shared" si="19"/>
        <v>40</v>
      </c>
      <c r="H131" s="181">
        <f t="shared" si="17"/>
        <v>90.08428358948935</v>
      </c>
    </row>
    <row r="132" spans="1:8" s="39" customFormat="1" ht="34.5" customHeight="1">
      <c r="A132" s="35"/>
      <c r="B132" s="182" t="s">
        <v>429</v>
      </c>
      <c r="C132" s="87"/>
      <c r="D132" s="178" t="s">
        <v>352</v>
      </c>
      <c r="E132" s="207">
        <f>E133+E136+E139</f>
        <v>403.4</v>
      </c>
      <c r="F132" s="207">
        <f>F133+F136+F139</f>
        <v>363.4</v>
      </c>
      <c r="G132" s="207">
        <f>G133+G136+G139</f>
        <v>40</v>
      </c>
      <c r="H132" s="160">
        <f t="shared" si="17"/>
        <v>90.08428358948935</v>
      </c>
    </row>
    <row r="133" spans="1:8" s="39" customFormat="1" ht="25.5">
      <c r="A133" s="35"/>
      <c r="B133" s="161" t="s">
        <v>432</v>
      </c>
      <c r="C133" s="87"/>
      <c r="D133" s="180" t="s">
        <v>607</v>
      </c>
      <c r="E133" s="207">
        <f aca="true" t="shared" si="20" ref="E133:G134">E134</f>
        <v>80</v>
      </c>
      <c r="F133" s="207">
        <f t="shared" si="20"/>
        <v>49</v>
      </c>
      <c r="G133" s="207">
        <f t="shared" si="20"/>
        <v>31</v>
      </c>
      <c r="H133" s="160">
        <f t="shared" si="17"/>
        <v>61.25000000000001</v>
      </c>
    </row>
    <row r="134" spans="1:8" s="39" customFormat="1" ht="20.25" customHeight="1">
      <c r="A134" s="35"/>
      <c r="B134" s="161" t="s">
        <v>433</v>
      </c>
      <c r="C134" s="87"/>
      <c r="D134" s="180" t="s">
        <v>606</v>
      </c>
      <c r="E134" s="207">
        <f t="shared" si="20"/>
        <v>80</v>
      </c>
      <c r="F134" s="207">
        <f t="shared" si="20"/>
        <v>49</v>
      </c>
      <c r="G134" s="207">
        <f t="shared" si="20"/>
        <v>31</v>
      </c>
      <c r="H134" s="160">
        <f t="shared" si="17"/>
        <v>61.25000000000001</v>
      </c>
    </row>
    <row r="135" spans="1:8" s="39" customFormat="1" ht="25.5">
      <c r="A135" s="35"/>
      <c r="B135" s="161"/>
      <c r="C135" s="87" t="s">
        <v>18</v>
      </c>
      <c r="D135" s="159" t="s">
        <v>238</v>
      </c>
      <c r="E135" s="207">
        <v>80</v>
      </c>
      <c r="F135" s="207">
        <v>49</v>
      </c>
      <c r="G135" s="207">
        <f>E135-F135</f>
        <v>31</v>
      </c>
      <c r="H135" s="160">
        <f t="shared" si="17"/>
        <v>61.25000000000001</v>
      </c>
    </row>
    <row r="136" spans="1:8" s="39" customFormat="1" ht="25.5">
      <c r="A136" s="35"/>
      <c r="B136" s="161" t="s">
        <v>434</v>
      </c>
      <c r="C136" s="87"/>
      <c r="D136" s="180" t="s">
        <v>608</v>
      </c>
      <c r="E136" s="207">
        <f aca="true" t="shared" si="21" ref="E136:G137">E137</f>
        <v>30</v>
      </c>
      <c r="F136" s="207">
        <f t="shared" si="21"/>
        <v>30</v>
      </c>
      <c r="G136" s="207">
        <f t="shared" si="21"/>
        <v>0</v>
      </c>
      <c r="H136" s="160">
        <f t="shared" si="17"/>
        <v>100</v>
      </c>
    </row>
    <row r="137" spans="1:8" s="39" customFormat="1" ht="12.75">
      <c r="A137" s="35"/>
      <c r="B137" s="161" t="s">
        <v>435</v>
      </c>
      <c r="C137" s="87"/>
      <c r="D137" s="180" t="s">
        <v>606</v>
      </c>
      <c r="E137" s="207">
        <f t="shared" si="21"/>
        <v>30</v>
      </c>
      <c r="F137" s="207">
        <f t="shared" si="21"/>
        <v>30</v>
      </c>
      <c r="G137" s="207">
        <f t="shared" si="21"/>
        <v>0</v>
      </c>
      <c r="H137" s="160">
        <f t="shared" si="17"/>
        <v>100</v>
      </c>
    </row>
    <row r="138" spans="1:8" s="39" customFormat="1" ht="29.25" customHeight="1">
      <c r="A138" s="35"/>
      <c r="B138" s="161"/>
      <c r="C138" s="87" t="s">
        <v>18</v>
      </c>
      <c r="D138" s="159" t="s">
        <v>238</v>
      </c>
      <c r="E138" s="207">
        <v>30</v>
      </c>
      <c r="F138" s="207">
        <v>30</v>
      </c>
      <c r="G138" s="207">
        <f>E138-F138</f>
        <v>0</v>
      </c>
      <c r="H138" s="160">
        <f t="shared" si="17"/>
        <v>100</v>
      </c>
    </row>
    <row r="139" spans="1:8" s="39" customFormat="1" ht="25.5">
      <c r="A139" s="35"/>
      <c r="B139" s="161" t="s">
        <v>436</v>
      </c>
      <c r="C139" s="87"/>
      <c r="D139" s="180" t="s">
        <v>609</v>
      </c>
      <c r="E139" s="207">
        <f aca="true" t="shared" si="22" ref="E139:G140">E140</f>
        <v>293.4</v>
      </c>
      <c r="F139" s="207">
        <f t="shared" si="22"/>
        <v>284.4</v>
      </c>
      <c r="G139" s="207">
        <f t="shared" si="22"/>
        <v>9</v>
      </c>
      <c r="H139" s="160">
        <f t="shared" si="17"/>
        <v>96.93251533742331</v>
      </c>
    </row>
    <row r="140" spans="1:8" s="39" customFormat="1" ht="12.75">
      <c r="A140" s="35"/>
      <c r="B140" s="161" t="s">
        <v>437</v>
      </c>
      <c r="C140" s="87"/>
      <c r="D140" s="180" t="s">
        <v>606</v>
      </c>
      <c r="E140" s="207">
        <f t="shared" si="22"/>
        <v>293.4</v>
      </c>
      <c r="F140" s="207">
        <f t="shared" si="22"/>
        <v>284.4</v>
      </c>
      <c r="G140" s="207">
        <f t="shared" si="22"/>
        <v>9</v>
      </c>
      <c r="H140" s="160">
        <f t="shared" si="17"/>
        <v>96.93251533742331</v>
      </c>
    </row>
    <row r="141" spans="1:8" s="39" customFormat="1" ht="25.5">
      <c r="A141" s="35"/>
      <c r="B141" s="161"/>
      <c r="C141" s="87" t="s">
        <v>18</v>
      </c>
      <c r="D141" s="159" t="s">
        <v>238</v>
      </c>
      <c r="E141" s="207">
        <v>293.4</v>
      </c>
      <c r="F141" s="207">
        <v>284.4</v>
      </c>
      <c r="G141" s="207">
        <f>E141-F141</f>
        <v>9</v>
      </c>
      <c r="H141" s="160">
        <f t="shared" si="17"/>
        <v>96.93251533742331</v>
      </c>
    </row>
    <row r="142" spans="1:8" s="39" customFormat="1" ht="12.75">
      <c r="A142" s="21" t="s">
        <v>131</v>
      </c>
      <c r="B142" s="21"/>
      <c r="C142" s="21"/>
      <c r="D142" s="32" t="s">
        <v>132</v>
      </c>
      <c r="E142" s="221">
        <f>E143+E151+E165+E195</f>
        <v>46837.3</v>
      </c>
      <c r="F142" s="221">
        <f>F143+F151+F165+F195</f>
        <v>35816.4</v>
      </c>
      <c r="G142" s="221">
        <f>G143+G151+G165+G195</f>
        <v>11020.9</v>
      </c>
      <c r="H142" s="181">
        <f t="shared" si="17"/>
        <v>76.46982212894424</v>
      </c>
    </row>
    <row r="143" spans="1:8" s="39" customFormat="1" ht="12.75">
      <c r="A143" s="21" t="s">
        <v>353</v>
      </c>
      <c r="B143" s="21"/>
      <c r="C143" s="21"/>
      <c r="D143" s="32" t="s">
        <v>354</v>
      </c>
      <c r="E143" s="221">
        <f aca="true" t="shared" si="23" ref="E143:G145">E144</f>
        <v>2000</v>
      </c>
      <c r="F143" s="221">
        <f t="shared" si="23"/>
        <v>1253</v>
      </c>
      <c r="G143" s="221">
        <f t="shared" si="23"/>
        <v>747</v>
      </c>
      <c r="H143" s="176">
        <f t="shared" si="17"/>
        <v>62.64999999999999</v>
      </c>
    </row>
    <row r="144" spans="1:8" s="39" customFormat="1" ht="38.25">
      <c r="A144" s="35"/>
      <c r="B144" s="175" t="s">
        <v>420</v>
      </c>
      <c r="C144" s="30"/>
      <c r="D144" s="154" t="s">
        <v>350</v>
      </c>
      <c r="E144" s="221">
        <f t="shared" si="23"/>
        <v>2000</v>
      </c>
      <c r="F144" s="221">
        <f t="shared" si="23"/>
        <v>1253</v>
      </c>
      <c r="G144" s="221">
        <f t="shared" si="23"/>
        <v>747</v>
      </c>
      <c r="H144" s="176">
        <f t="shared" si="17"/>
        <v>62.64999999999999</v>
      </c>
    </row>
    <row r="145" spans="1:8" s="39" customFormat="1" ht="51">
      <c r="A145" s="35"/>
      <c r="B145" s="182" t="s">
        <v>443</v>
      </c>
      <c r="C145" s="87"/>
      <c r="D145" s="178" t="s">
        <v>355</v>
      </c>
      <c r="E145" s="207">
        <f t="shared" si="23"/>
        <v>2000</v>
      </c>
      <c r="F145" s="207">
        <f t="shared" si="23"/>
        <v>1253</v>
      </c>
      <c r="G145" s="207">
        <f t="shared" si="23"/>
        <v>747</v>
      </c>
      <c r="H145" s="160">
        <f t="shared" si="17"/>
        <v>62.64999999999999</v>
      </c>
    </row>
    <row r="146" spans="1:8" s="39" customFormat="1" ht="54.75" customHeight="1">
      <c r="A146" s="35"/>
      <c r="B146" s="161" t="s">
        <v>444</v>
      </c>
      <c r="C146" s="87"/>
      <c r="D146" s="180" t="s">
        <v>614</v>
      </c>
      <c r="E146" s="207">
        <f>E147+E149</f>
        <v>2000</v>
      </c>
      <c r="F146" s="207">
        <f>F147+F149</f>
        <v>1253</v>
      </c>
      <c r="G146" s="207">
        <f>G147+G149</f>
        <v>747</v>
      </c>
      <c r="H146" s="160">
        <f t="shared" si="17"/>
        <v>62.64999999999999</v>
      </c>
    </row>
    <row r="147" spans="1:8" s="39" customFormat="1" ht="38.25">
      <c r="A147" s="35"/>
      <c r="B147" s="161" t="s">
        <v>445</v>
      </c>
      <c r="C147" s="87"/>
      <c r="D147" s="180" t="s">
        <v>615</v>
      </c>
      <c r="E147" s="207">
        <f>E148</f>
        <v>500</v>
      </c>
      <c r="F147" s="207">
        <f>F148</f>
        <v>500</v>
      </c>
      <c r="G147" s="207">
        <f>G148</f>
        <v>0</v>
      </c>
      <c r="H147" s="160">
        <f t="shared" si="17"/>
        <v>100</v>
      </c>
    </row>
    <row r="148" spans="1:8" s="39" customFormat="1" ht="15" customHeight="1">
      <c r="A148" s="35"/>
      <c r="B148" s="161"/>
      <c r="C148" s="87" t="s">
        <v>24</v>
      </c>
      <c r="D148" s="159" t="s">
        <v>122</v>
      </c>
      <c r="E148" s="207">
        <v>500</v>
      </c>
      <c r="F148" s="207">
        <v>500</v>
      </c>
      <c r="G148" s="207">
        <f>E148-F148</f>
        <v>0</v>
      </c>
      <c r="H148" s="160">
        <f t="shared" si="17"/>
        <v>100</v>
      </c>
    </row>
    <row r="149" spans="1:8" s="39" customFormat="1" ht="30.75" customHeight="1">
      <c r="A149" s="35"/>
      <c r="B149" s="161" t="s">
        <v>683</v>
      </c>
      <c r="C149" s="87"/>
      <c r="D149" s="159" t="s">
        <v>684</v>
      </c>
      <c r="E149" s="207">
        <f>E150</f>
        <v>1500</v>
      </c>
      <c r="F149" s="207">
        <f>F150</f>
        <v>753</v>
      </c>
      <c r="G149" s="207">
        <f>G150</f>
        <v>747</v>
      </c>
      <c r="H149" s="160">
        <f t="shared" si="17"/>
        <v>50.2</v>
      </c>
    </row>
    <row r="150" spans="1:8" s="39" customFormat="1" ht="12.75">
      <c r="A150" s="35"/>
      <c r="B150" s="161"/>
      <c r="C150" s="87" t="s">
        <v>24</v>
      </c>
      <c r="D150" s="159" t="s">
        <v>122</v>
      </c>
      <c r="E150" s="207">
        <v>1500</v>
      </c>
      <c r="F150" s="207">
        <v>753</v>
      </c>
      <c r="G150" s="207">
        <f>E150-F150</f>
        <v>747</v>
      </c>
      <c r="H150" s="160">
        <f t="shared" si="17"/>
        <v>50.2</v>
      </c>
    </row>
    <row r="151" spans="1:8" s="39" customFormat="1" ht="18" customHeight="1">
      <c r="A151" s="21" t="s">
        <v>220</v>
      </c>
      <c r="B151" s="34"/>
      <c r="C151" s="21"/>
      <c r="D151" s="32" t="s">
        <v>221</v>
      </c>
      <c r="E151" s="221">
        <f>E152+E160</f>
        <v>1120.9</v>
      </c>
      <c r="F151" s="221">
        <f>F152+F160</f>
        <v>241.3</v>
      </c>
      <c r="G151" s="221">
        <f>G152+G160</f>
        <v>879.6000000000001</v>
      </c>
      <c r="H151" s="181">
        <f t="shared" si="17"/>
        <v>21.527344098492282</v>
      </c>
    </row>
    <row r="152" spans="1:8" s="39" customFormat="1" ht="42" customHeight="1">
      <c r="A152" s="35"/>
      <c r="B152" s="175" t="s">
        <v>420</v>
      </c>
      <c r="C152" s="30"/>
      <c r="D152" s="154" t="s">
        <v>350</v>
      </c>
      <c r="E152" s="221">
        <f>E153</f>
        <v>53.5</v>
      </c>
      <c r="F152" s="221">
        <f>F153</f>
        <v>7.3</v>
      </c>
      <c r="G152" s="221">
        <f>G153</f>
        <v>46.2</v>
      </c>
      <c r="H152" s="181">
        <f t="shared" si="17"/>
        <v>13.644859813084112</v>
      </c>
    </row>
    <row r="153" spans="1:8" s="39" customFormat="1" ht="25.5">
      <c r="A153" s="35"/>
      <c r="B153" s="182" t="s">
        <v>438</v>
      </c>
      <c r="C153" s="87"/>
      <c r="D153" s="178" t="s">
        <v>356</v>
      </c>
      <c r="E153" s="207">
        <f>E154+E157</f>
        <v>53.5</v>
      </c>
      <c r="F153" s="207">
        <f>F154+F157</f>
        <v>7.3</v>
      </c>
      <c r="G153" s="207">
        <f>G154+G157</f>
        <v>46.2</v>
      </c>
      <c r="H153" s="160">
        <f t="shared" si="17"/>
        <v>13.644859813084112</v>
      </c>
    </row>
    <row r="154" spans="1:8" s="39" customFormat="1" ht="15.75" customHeight="1">
      <c r="A154" s="35"/>
      <c r="B154" s="161" t="s">
        <v>439</v>
      </c>
      <c r="C154" s="87"/>
      <c r="D154" s="183" t="s">
        <v>610</v>
      </c>
      <c r="E154" s="207">
        <f aca="true" t="shared" si="24" ref="E154:G155">E155</f>
        <v>7.3</v>
      </c>
      <c r="F154" s="207">
        <f t="shared" si="24"/>
        <v>7.3</v>
      </c>
      <c r="G154" s="207">
        <f t="shared" si="24"/>
        <v>0</v>
      </c>
      <c r="H154" s="160">
        <f t="shared" si="17"/>
        <v>100</v>
      </c>
    </row>
    <row r="155" spans="1:8" s="39" customFormat="1" ht="25.5">
      <c r="A155" s="35"/>
      <c r="B155" s="161" t="s">
        <v>440</v>
      </c>
      <c r="C155" s="87"/>
      <c r="D155" s="183" t="s">
        <v>611</v>
      </c>
      <c r="E155" s="207">
        <f t="shared" si="24"/>
        <v>7.3</v>
      </c>
      <c r="F155" s="207">
        <f t="shared" si="24"/>
        <v>7.3</v>
      </c>
      <c r="G155" s="207">
        <f t="shared" si="24"/>
        <v>0</v>
      </c>
      <c r="H155" s="160">
        <f t="shared" si="17"/>
        <v>100</v>
      </c>
    </row>
    <row r="156" spans="1:8" s="39" customFormat="1" ht="25.5">
      <c r="A156" s="35"/>
      <c r="B156" s="161"/>
      <c r="C156" s="87" t="s">
        <v>18</v>
      </c>
      <c r="D156" s="159" t="s">
        <v>238</v>
      </c>
      <c r="E156" s="207">
        <v>7.3</v>
      </c>
      <c r="F156" s="207">
        <v>7.3</v>
      </c>
      <c r="G156" s="207">
        <f>E156-F156</f>
        <v>0</v>
      </c>
      <c r="H156" s="160">
        <f t="shared" si="17"/>
        <v>100</v>
      </c>
    </row>
    <row r="157" spans="1:8" s="39" customFormat="1" ht="25.5">
      <c r="A157" s="35"/>
      <c r="B157" s="161" t="s">
        <v>441</v>
      </c>
      <c r="C157" s="87"/>
      <c r="D157" s="183" t="s">
        <v>612</v>
      </c>
      <c r="E157" s="207">
        <f aca="true" t="shared" si="25" ref="E157:G158">E158</f>
        <v>46.2</v>
      </c>
      <c r="F157" s="207">
        <f t="shared" si="25"/>
        <v>0</v>
      </c>
      <c r="G157" s="207">
        <f t="shared" si="25"/>
        <v>46.2</v>
      </c>
      <c r="H157" s="176">
        <f t="shared" si="17"/>
        <v>0</v>
      </c>
    </row>
    <row r="158" spans="1:8" s="39" customFormat="1" ht="25.5">
      <c r="A158" s="35"/>
      <c r="B158" s="161" t="s">
        <v>442</v>
      </c>
      <c r="C158" s="87"/>
      <c r="D158" s="183" t="s">
        <v>613</v>
      </c>
      <c r="E158" s="207">
        <f t="shared" si="25"/>
        <v>46.2</v>
      </c>
      <c r="F158" s="207">
        <f t="shared" si="25"/>
        <v>0</v>
      </c>
      <c r="G158" s="207">
        <f t="shared" si="25"/>
        <v>46.2</v>
      </c>
      <c r="H158" s="176">
        <f t="shared" si="17"/>
        <v>0</v>
      </c>
    </row>
    <row r="159" spans="1:8" s="39" customFormat="1" ht="25.5">
      <c r="A159" s="35"/>
      <c r="B159" s="161"/>
      <c r="C159" s="87" t="s">
        <v>18</v>
      </c>
      <c r="D159" s="159" t="s">
        <v>238</v>
      </c>
      <c r="E159" s="207">
        <v>46.2</v>
      </c>
      <c r="F159" s="207">
        <v>0</v>
      </c>
      <c r="G159" s="207">
        <f>E159-F159</f>
        <v>46.2</v>
      </c>
      <c r="H159" s="176">
        <f t="shared" si="17"/>
        <v>0</v>
      </c>
    </row>
    <row r="160" spans="1:8" s="39" customFormat="1" ht="38.25">
      <c r="A160" s="35"/>
      <c r="B160" s="175" t="s">
        <v>534</v>
      </c>
      <c r="C160" s="30"/>
      <c r="D160" s="185" t="s">
        <v>360</v>
      </c>
      <c r="E160" s="221">
        <f aca="true" t="shared" si="26" ref="E160:G163">E161</f>
        <v>1067.4</v>
      </c>
      <c r="F160" s="221">
        <f t="shared" si="26"/>
        <v>234</v>
      </c>
      <c r="G160" s="221">
        <f t="shared" si="26"/>
        <v>833.4000000000001</v>
      </c>
      <c r="H160" s="181">
        <f t="shared" si="17"/>
        <v>21.922428330522763</v>
      </c>
    </row>
    <row r="161" spans="1:8" s="39" customFormat="1" ht="12.75">
      <c r="A161" s="35"/>
      <c r="B161" s="182" t="s">
        <v>562</v>
      </c>
      <c r="C161" s="190"/>
      <c r="D161" s="202" t="s">
        <v>680</v>
      </c>
      <c r="E161" s="207">
        <f t="shared" si="26"/>
        <v>1067.4</v>
      </c>
      <c r="F161" s="207">
        <f t="shared" si="26"/>
        <v>234</v>
      </c>
      <c r="G161" s="207">
        <f t="shared" si="26"/>
        <v>833.4000000000001</v>
      </c>
      <c r="H161" s="160">
        <f t="shared" si="17"/>
        <v>21.922428330522763</v>
      </c>
    </row>
    <row r="162" spans="1:8" s="39" customFormat="1" ht="12.75">
      <c r="A162" s="35"/>
      <c r="B162" s="161" t="s">
        <v>563</v>
      </c>
      <c r="C162" s="87"/>
      <c r="D162" s="159" t="s">
        <v>681</v>
      </c>
      <c r="E162" s="207">
        <f t="shared" si="26"/>
        <v>1067.4</v>
      </c>
      <c r="F162" s="207">
        <f t="shared" si="26"/>
        <v>234</v>
      </c>
      <c r="G162" s="207">
        <f t="shared" si="26"/>
        <v>833.4000000000001</v>
      </c>
      <c r="H162" s="160">
        <f t="shared" si="17"/>
        <v>21.922428330522763</v>
      </c>
    </row>
    <row r="163" spans="1:8" s="39" customFormat="1" ht="12.75">
      <c r="A163" s="35"/>
      <c r="B163" s="161" t="s">
        <v>564</v>
      </c>
      <c r="C163" s="87"/>
      <c r="D163" s="159" t="s">
        <v>682</v>
      </c>
      <c r="E163" s="207">
        <f t="shared" si="26"/>
        <v>1067.4</v>
      </c>
      <c r="F163" s="207">
        <f t="shared" si="26"/>
        <v>234</v>
      </c>
      <c r="G163" s="207">
        <f t="shared" si="26"/>
        <v>833.4000000000001</v>
      </c>
      <c r="H163" s="160">
        <f t="shared" si="17"/>
        <v>21.922428330522763</v>
      </c>
    </row>
    <row r="164" spans="1:8" s="39" customFormat="1" ht="25.5">
      <c r="A164" s="35"/>
      <c r="B164" s="161"/>
      <c r="C164" s="87" t="s">
        <v>18</v>
      </c>
      <c r="D164" s="159" t="s">
        <v>238</v>
      </c>
      <c r="E164" s="207">
        <v>1067.4</v>
      </c>
      <c r="F164" s="207">
        <v>234</v>
      </c>
      <c r="G164" s="207">
        <f>E164-F164</f>
        <v>833.4000000000001</v>
      </c>
      <c r="H164" s="160">
        <f t="shared" si="17"/>
        <v>21.922428330522763</v>
      </c>
    </row>
    <row r="165" spans="1:8" s="39" customFormat="1" ht="19.5" customHeight="1">
      <c r="A165" s="21" t="s">
        <v>33</v>
      </c>
      <c r="B165" s="34"/>
      <c r="C165" s="21"/>
      <c r="D165" s="32" t="s">
        <v>34</v>
      </c>
      <c r="E165" s="221">
        <f>E166+E170+E184</f>
        <v>43532.8</v>
      </c>
      <c r="F165" s="221">
        <f>F166+F170+F184</f>
        <v>34222.799999999996</v>
      </c>
      <c r="G165" s="221">
        <f>G166+G170+G184</f>
        <v>9310</v>
      </c>
      <c r="H165" s="181">
        <f t="shared" si="17"/>
        <v>78.61382681564244</v>
      </c>
    </row>
    <row r="166" spans="1:8" s="39" customFormat="1" ht="56.25" customHeight="1" hidden="1">
      <c r="A166" s="35"/>
      <c r="B166" s="175" t="s">
        <v>415</v>
      </c>
      <c r="C166" s="30"/>
      <c r="D166" s="154" t="s">
        <v>357</v>
      </c>
      <c r="E166" s="222">
        <f aca="true" t="shared" si="27" ref="E166:G168">E167</f>
        <v>0</v>
      </c>
      <c r="F166" s="222">
        <f t="shared" si="27"/>
        <v>0</v>
      </c>
      <c r="G166" s="222">
        <f t="shared" si="27"/>
        <v>0</v>
      </c>
      <c r="H166" s="176" t="str">
        <f t="shared" si="17"/>
        <v>-</v>
      </c>
    </row>
    <row r="167" spans="1:8" s="39" customFormat="1" ht="41.25" customHeight="1" hidden="1">
      <c r="A167" s="35"/>
      <c r="B167" s="182" t="s">
        <v>418</v>
      </c>
      <c r="C167" s="87"/>
      <c r="D167" s="178" t="s">
        <v>597</v>
      </c>
      <c r="E167" s="207">
        <f t="shared" si="27"/>
        <v>0</v>
      </c>
      <c r="F167" s="207">
        <f t="shared" si="27"/>
        <v>0</v>
      </c>
      <c r="G167" s="207">
        <f t="shared" si="27"/>
        <v>0</v>
      </c>
      <c r="H167" s="176" t="str">
        <f t="shared" si="17"/>
        <v>-</v>
      </c>
    </row>
    <row r="168" spans="1:8" s="39" customFormat="1" ht="45" customHeight="1" hidden="1">
      <c r="A168" s="35"/>
      <c r="B168" s="161" t="s">
        <v>419</v>
      </c>
      <c r="C168" s="87"/>
      <c r="D168" s="180" t="s">
        <v>598</v>
      </c>
      <c r="E168" s="207">
        <f t="shared" si="27"/>
        <v>0</v>
      </c>
      <c r="F168" s="207">
        <f t="shared" si="27"/>
        <v>0</v>
      </c>
      <c r="G168" s="207">
        <f t="shared" si="27"/>
        <v>0</v>
      </c>
      <c r="H168" s="176" t="str">
        <f t="shared" si="17"/>
        <v>-</v>
      </c>
    </row>
    <row r="169" spans="1:8" s="39" customFormat="1" ht="27.75" customHeight="1" hidden="1">
      <c r="A169" s="35"/>
      <c r="B169" s="161"/>
      <c r="C169" s="87" t="s">
        <v>18</v>
      </c>
      <c r="D169" s="159" t="s">
        <v>238</v>
      </c>
      <c r="E169" s="207">
        <v>0</v>
      </c>
      <c r="F169" s="207">
        <v>0</v>
      </c>
      <c r="G169" s="207">
        <f>E169-F169</f>
        <v>0</v>
      </c>
      <c r="H169" s="176" t="str">
        <f t="shared" si="17"/>
        <v>-</v>
      </c>
    </row>
    <row r="170" spans="1:8" s="39" customFormat="1" ht="59.25" customHeight="1">
      <c r="A170" s="35"/>
      <c r="B170" s="175" t="s">
        <v>510</v>
      </c>
      <c r="C170" s="30"/>
      <c r="D170" s="185" t="s">
        <v>358</v>
      </c>
      <c r="E170" s="221">
        <f>E171</f>
        <v>5592.9</v>
      </c>
      <c r="F170" s="221">
        <f>F171</f>
        <v>5592.9</v>
      </c>
      <c r="G170" s="221">
        <f>G171</f>
        <v>0</v>
      </c>
      <c r="H170" s="181">
        <f t="shared" si="17"/>
        <v>100</v>
      </c>
    </row>
    <row r="171" spans="1:8" s="39" customFormat="1" ht="41.25" customHeight="1">
      <c r="A171" s="35"/>
      <c r="B171" s="182" t="s">
        <v>520</v>
      </c>
      <c r="C171" s="87"/>
      <c r="D171" s="186" t="s">
        <v>359</v>
      </c>
      <c r="E171" s="207">
        <f>E172+E175+E178+E181</f>
        <v>5592.9</v>
      </c>
      <c r="F171" s="207">
        <f>F172+F175+F178+F181</f>
        <v>5592.9</v>
      </c>
      <c r="G171" s="207">
        <f>G172+G175+G178+G181</f>
        <v>0</v>
      </c>
      <c r="H171" s="160">
        <f t="shared" si="17"/>
        <v>100</v>
      </c>
    </row>
    <row r="172" spans="1:8" s="39" customFormat="1" ht="33" customHeight="1">
      <c r="A172" s="21"/>
      <c r="B172" s="161" t="s">
        <v>523</v>
      </c>
      <c r="C172" s="87"/>
      <c r="D172" s="183" t="s">
        <v>659</v>
      </c>
      <c r="E172" s="207">
        <f aca="true" t="shared" si="28" ref="E172:G173">E173</f>
        <v>5592.9</v>
      </c>
      <c r="F172" s="207">
        <f t="shared" si="28"/>
        <v>5592.9</v>
      </c>
      <c r="G172" s="207">
        <f t="shared" si="28"/>
        <v>0</v>
      </c>
      <c r="H172" s="160">
        <f aca="true" t="shared" si="29" ref="H172:H235">IF(E172=0,"-",F172/E172*100)</f>
        <v>100</v>
      </c>
    </row>
    <row r="173" spans="1:8" s="39" customFormat="1" ht="39.75" customHeight="1">
      <c r="A173" s="21"/>
      <c r="B173" s="161" t="s">
        <v>524</v>
      </c>
      <c r="C173" s="87"/>
      <c r="D173" s="183" t="s">
        <v>660</v>
      </c>
      <c r="E173" s="207">
        <f t="shared" si="28"/>
        <v>5592.9</v>
      </c>
      <c r="F173" s="207">
        <f t="shared" si="28"/>
        <v>5592.9</v>
      </c>
      <c r="G173" s="207">
        <f t="shared" si="28"/>
        <v>0</v>
      </c>
      <c r="H173" s="179">
        <f t="shared" si="29"/>
        <v>100</v>
      </c>
    </row>
    <row r="174" spans="1:8" s="39" customFormat="1" ht="44.25" customHeight="1">
      <c r="A174" s="157"/>
      <c r="B174" s="161"/>
      <c r="C174" s="87" t="s">
        <v>25</v>
      </c>
      <c r="D174" s="184" t="s">
        <v>243</v>
      </c>
      <c r="E174" s="207">
        <v>5592.9</v>
      </c>
      <c r="F174" s="207">
        <v>5592.9</v>
      </c>
      <c r="G174" s="207">
        <f>E174-F174</f>
        <v>0</v>
      </c>
      <c r="H174" s="160">
        <f t="shared" si="29"/>
        <v>100</v>
      </c>
    </row>
    <row r="175" spans="1:8" s="39" customFormat="1" ht="51.75" customHeight="1" hidden="1">
      <c r="A175" s="157"/>
      <c r="B175" s="200" t="s">
        <v>525</v>
      </c>
      <c r="C175" s="201"/>
      <c r="D175" s="204" t="s">
        <v>661</v>
      </c>
      <c r="E175" s="207">
        <f aca="true" t="shared" si="30" ref="E175:G176">E176</f>
        <v>0</v>
      </c>
      <c r="F175" s="207">
        <f t="shared" si="30"/>
        <v>0</v>
      </c>
      <c r="G175" s="207">
        <f t="shared" si="30"/>
        <v>0</v>
      </c>
      <c r="H175" s="160" t="str">
        <f t="shared" si="29"/>
        <v>-</v>
      </c>
    </row>
    <row r="176" spans="1:8" s="39" customFormat="1" ht="47.25" customHeight="1" hidden="1">
      <c r="A176" s="157"/>
      <c r="B176" s="200" t="s">
        <v>526</v>
      </c>
      <c r="C176" s="201"/>
      <c r="D176" s="204" t="s">
        <v>660</v>
      </c>
      <c r="E176" s="207">
        <f t="shared" si="30"/>
        <v>0</v>
      </c>
      <c r="F176" s="207">
        <f t="shared" si="30"/>
        <v>0</v>
      </c>
      <c r="G176" s="207">
        <f t="shared" si="30"/>
        <v>0</v>
      </c>
      <c r="H176" s="160" t="str">
        <f t="shared" si="29"/>
        <v>-</v>
      </c>
    </row>
    <row r="177" spans="1:8" s="39" customFormat="1" ht="42" customHeight="1" hidden="1">
      <c r="A177" s="157"/>
      <c r="B177" s="200"/>
      <c r="C177" s="201" t="s">
        <v>25</v>
      </c>
      <c r="D177" s="203" t="s">
        <v>243</v>
      </c>
      <c r="E177" s="207">
        <v>0</v>
      </c>
      <c r="F177" s="207">
        <v>0</v>
      </c>
      <c r="G177" s="207">
        <f>E177-F177</f>
        <v>0</v>
      </c>
      <c r="H177" s="176" t="str">
        <f t="shared" si="29"/>
        <v>-</v>
      </c>
    </row>
    <row r="178" spans="1:8" s="39" customFormat="1" ht="45" customHeight="1" hidden="1">
      <c r="A178" s="157"/>
      <c r="B178" s="161" t="s">
        <v>527</v>
      </c>
      <c r="C178" s="87"/>
      <c r="D178" s="183" t="s">
        <v>662</v>
      </c>
      <c r="E178" s="207">
        <f aca="true" t="shared" si="31" ref="E178:G179">E179</f>
        <v>0</v>
      </c>
      <c r="F178" s="207">
        <f t="shared" si="31"/>
        <v>0</v>
      </c>
      <c r="G178" s="207">
        <f t="shared" si="31"/>
        <v>0</v>
      </c>
      <c r="H178" s="176" t="str">
        <f t="shared" si="29"/>
        <v>-</v>
      </c>
    </row>
    <row r="179" spans="1:8" s="39" customFormat="1" ht="42.75" customHeight="1" hidden="1">
      <c r="A179" s="157"/>
      <c r="B179" s="161" t="s">
        <v>528</v>
      </c>
      <c r="C179" s="87"/>
      <c r="D179" s="183" t="s">
        <v>660</v>
      </c>
      <c r="E179" s="207">
        <f t="shared" si="31"/>
        <v>0</v>
      </c>
      <c r="F179" s="207">
        <f t="shared" si="31"/>
        <v>0</v>
      </c>
      <c r="G179" s="207">
        <f t="shared" si="31"/>
        <v>0</v>
      </c>
      <c r="H179" s="176" t="str">
        <f t="shared" si="29"/>
        <v>-</v>
      </c>
    </row>
    <row r="180" spans="1:8" s="39" customFormat="1" ht="41.25" customHeight="1" hidden="1">
      <c r="A180" s="157"/>
      <c r="B180" s="161"/>
      <c r="C180" s="87" t="s">
        <v>25</v>
      </c>
      <c r="D180" s="203" t="s">
        <v>243</v>
      </c>
      <c r="E180" s="207">
        <v>0</v>
      </c>
      <c r="F180" s="207">
        <v>0</v>
      </c>
      <c r="G180" s="207">
        <f>E180-F180</f>
        <v>0</v>
      </c>
      <c r="H180" s="176" t="str">
        <f t="shared" si="29"/>
        <v>-</v>
      </c>
    </row>
    <row r="181" spans="1:8" s="39" customFormat="1" ht="45.75" customHeight="1" hidden="1">
      <c r="A181" s="157"/>
      <c r="B181" s="161" t="s">
        <v>529</v>
      </c>
      <c r="C181" s="87"/>
      <c r="D181" s="183" t="s">
        <v>663</v>
      </c>
      <c r="E181" s="160">
        <f aca="true" t="shared" si="32" ref="E181:G182">E182</f>
        <v>0</v>
      </c>
      <c r="F181" s="160">
        <f t="shared" si="32"/>
        <v>0</v>
      </c>
      <c r="G181" s="160">
        <f t="shared" si="32"/>
        <v>0</v>
      </c>
      <c r="H181" s="176" t="str">
        <f t="shared" si="29"/>
        <v>-</v>
      </c>
    </row>
    <row r="182" spans="1:8" s="39" customFormat="1" ht="45" customHeight="1" hidden="1">
      <c r="A182" s="157"/>
      <c r="B182" s="161" t="s">
        <v>530</v>
      </c>
      <c r="C182" s="87"/>
      <c r="D182" s="183" t="s">
        <v>660</v>
      </c>
      <c r="E182" s="160">
        <f t="shared" si="32"/>
        <v>0</v>
      </c>
      <c r="F182" s="160">
        <f t="shared" si="32"/>
        <v>0</v>
      </c>
      <c r="G182" s="160">
        <f t="shared" si="32"/>
        <v>0</v>
      </c>
      <c r="H182" s="176" t="str">
        <f t="shared" si="29"/>
        <v>-</v>
      </c>
    </row>
    <row r="183" spans="1:8" s="39" customFormat="1" ht="40.5" customHeight="1" hidden="1">
      <c r="A183" s="157"/>
      <c r="B183" s="161"/>
      <c r="C183" s="87" t="s">
        <v>25</v>
      </c>
      <c r="D183" s="203" t="s">
        <v>243</v>
      </c>
      <c r="E183" s="160">
        <v>0</v>
      </c>
      <c r="F183" s="160">
        <v>0</v>
      </c>
      <c r="G183" s="207">
        <f>E183-F183</f>
        <v>0</v>
      </c>
      <c r="H183" s="176" t="str">
        <f t="shared" si="29"/>
        <v>-</v>
      </c>
    </row>
    <row r="184" spans="1:8" s="39" customFormat="1" ht="39" customHeight="1">
      <c r="A184" s="21"/>
      <c r="B184" s="175" t="s">
        <v>534</v>
      </c>
      <c r="C184" s="30"/>
      <c r="D184" s="185" t="s">
        <v>360</v>
      </c>
      <c r="E184" s="221">
        <f>E185</f>
        <v>37939.9</v>
      </c>
      <c r="F184" s="221">
        <f>F185</f>
        <v>28629.899999999998</v>
      </c>
      <c r="G184" s="221">
        <f>G185</f>
        <v>9310</v>
      </c>
      <c r="H184" s="181">
        <f t="shared" si="29"/>
        <v>75.46118993460709</v>
      </c>
    </row>
    <row r="185" spans="1:8" s="39" customFormat="1" ht="33.75" customHeight="1">
      <c r="A185" s="21"/>
      <c r="B185" s="182" t="s">
        <v>535</v>
      </c>
      <c r="C185" s="87"/>
      <c r="D185" s="186" t="s">
        <v>361</v>
      </c>
      <c r="E185" s="207">
        <f>E186+E189+E192</f>
        <v>37939.9</v>
      </c>
      <c r="F185" s="207">
        <f>F186+F189+F192</f>
        <v>28629.899999999998</v>
      </c>
      <c r="G185" s="207">
        <f>G186+G189+G192</f>
        <v>9310</v>
      </c>
      <c r="H185" s="179">
        <f t="shared" si="29"/>
        <v>75.46118993460709</v>
      </c>
    </row>
    <row r="186" spans="1:8" s="39" customFormat="1" ht="51.75" customHeight="1">
      <c r="A186" s="35"/>
      <c r="B186" s="161" t="s">
        <v>536</v>
      </c>
      <c r="C186" s="87"/>
      <c r="D186" s="183" t="s">
        <v>666</v>
      </c>
      <c r="E186" s="207">
        <f aca="true" t="shared" si="33" ref="E186:G187">E187</f>
        <v>31018.3</v>
      </c>
      <c r="F186" s="207">
        <f t="shared" si="33"/>
        <v>24408.3</v>
      </c>
      <c r="G186" s="207">
        <f t="shared" si="33"/>
        <v>6610</v>
      </c>
      <c r="H186" s="179">
        <f t="shared" si="29"/>
        <v>78.68999912954611</v>
      </c>
    </row>
    <row r="187" spans="1:8" s="39" customFormat="1" ht="42" customHeight="1">
      <c r="A187" s="35"/>
      <c r="B187" s="161" t="s">
        <v>537</v>
      </c>
      <c r="C187" s="87"/>
      <c r="D187" s="183" t="s">
        <v>660</v>
      </c>
      <c r="E187" s="207">
        <f t="shared" si="33"/>
        <v>31018.3</v>
      </c>
      <c r="F187" s="207">
        <f t="shared" si="33"/>
        <v>24408.3</v>
      </c>
      <c r="G187" s="207">
        <f t="shared" si="33"/>
        <v>6610</v>
      </c>
      <c r="H187" s="160">
        <f t="shared" si="29"/>
        <v>78.68999912954611</v>
      </c>
    </row>
    <row r="188" spans="1:8" s="39" customFormat="1" ht="39.75" customHeight="1">
      <c r="A188" s="21"/>
      <c r="B188" s="161"/>
      <c r="C188" s="87" t="s">
        <v>18</v>
      </c>
      <c r="D188" s="159" t="s">
        <v>238</v>
      </c>
      <c r="E188" s="207">
        <v>31018.3</v>
      </c>
      <c r="F188" s="207">
        <v>24408.3</v>
      </c>
      <c r="G188" s="207">
        <f>E188-F188</f>
        <v>6610</v>
      </c>
      <c r="H188" s="160">
        <f t="shared" si="29"/>
        <v>78.68999912954611</v>
      </c>
    </row>
    <row r="189" spans="1:8" s="39" customFormat="1" ht="39.75" customHeight="1">
      <c r="A189" s="21"/>
      <c r="B189" s="161" t="s">
        <v>538</v>
      </c>
      <c r="C189" s="87"/>
      <c r="D189" s="183" t="s">
        <v>667</v>
      </c>
      <c r="E189" s="207">
        <f aca="true" t="shared" si="34" ref="E189:G190">E190</f>
        <v>153</v>
      </c>
      <c r="F189" s="207">
        <f t="shared" si="34"/>
        <v>153</v>
      </c>
      <c r="G189" s="207">
        <f t="shared" si="34"/>
        <v>0</v>
      </c>
      <c r="H189" s="160">
        <f t="shared" si="29"/>
        <v>100</v>
      </c>
    </row>
    <row r="190" spans="1:8" s="39" customFormat="1" ht="39.75" customHeight="1">
      <c r="A190" s="21"/>
      <c r="B190" s="161" t="s">
        <v>539</v>
      </c>
      <c r="C190" s="87"/>
      <c r="D190" s="183" t="s">
        <v>660</v>
      </c>
      <c r="E190" s="207">
        <f t="shared" si="34"/>
        <v>153</v>
      </c>
      <c r="F190" s="207">
        <f t="shared" si="34"/>
        <v>153</v>
      </c>
      <c r="G190" s="207">
        <f t="shared" si="34"/>
        <v>0</v>
      </c>
      <c r="H190" s="160">
        <f t="shared" si="29"/>
        <v>100</v>
      </c>
    </row>
    <row r="191" spans="1:8" s="39" customFormat="1" ht="39.75" customHeight="1">
      <c r="A191" s="21"/>
      <c r="B191" s="161"/>
      <c r="C191" s="87" t="s">
        <v>18</v>
      </c>
      <c r="D191" s="159" t="s">
        <v>238</v>
      </c>
      <c r="E191" s="207">
        <v>153</v>
      </c>
      <c r="F191" s="207">
        <v>153</v>
      </c>
      <c r="G191" s="207">
        <f>E191-F191</f>
        <v>0</v>
      </c>
      <c r="H191" s="160">
        <f t="shared" si="29"/>
        <v>100</v>
      </c>
    </row>
    <row r="192" spans="1:8" s="39" customFormat="1" ht="53.25" customHeight="1">
      <c r="A192" s="21"/>
      <c r="B192" s="161" t="s">
        <v>540</v>
      </c>
      <c r="C192" s="87"/>
      <c r="D192" s="183" t="s">
        <v>668</v>
      </c>
      <c r="E192" s="208">
        <f aca="true" t="shared" si="35" ref="E192:G193">E193</f>
        <v>6768.6</v>
      </c>
      <c r="F192" s="208">
        <f t="shared" si="35"/>
        <v>4068.6</v>
      </c>
      <c r="G192" s="208">
        <f t="shared" si="35"/>
        <v>2700.0000000000005</v>
      </c>
      <c r="H192" s="160">
        <f t="shared" si="29"/>
        <v>60.109919333392426</v>
      </c>
    </row>
    <row r="193" spans="1:8" s="39" customFormat="1" ht="44.25" customHeight="1">
      <c r="A193" s="21"/>
      <c r="B193" s="161" t="s">
        <v>541</v>
      </c>
      <c r="C193" s="87"/>
      <c r="D193" s="183" t="s">
        <v>660</v>
      </c>
      <c r="E193" s="208">
        <f t="shared" si="35"/>
        <v>6768.6</v>
      </c>
      <c r="F193" s="208">
        <f t="shared" si="35"/>
        <v>4068.6</v>
      </c>
      <c r="G193" s="208">
        <f t="shared" si="35"/>
        <v>2700.0000000000005</v>
      </c>
      <c r="H193" s="160">
        <f t="shared" si="29"/>
        <v>60.109919333392426</v>
      </c>
    </row>
    <row r="194" spans="1:8" s="39" customFormat="1" ht="35.25" customHeight="1">
      <c r="A194" s="21"/>
      <c r="B194" s="161"/>
      <c r="C194" s="87" t="s">
        <v>18</v>
      </c>
      <c r="D194" s="159" t="s">
        <v>238</v>
      </c>
      <c r="E194" s="208">
        <v>6768.6</v>
      </c>
      <c r="F194" s="208">
        <v>4068.6</v>
      </c>
      <c r="G194" s="207">
        <f>E194-F194</f>
        <v>2700.0000000000005</v>
      </c>
      <c r="H194" s="160">
        <f t="shared" si="29"/>
        <v>60.109919333392426</v>
      </c>
    </row>
    <row r="195" spans="1:8" s="39" customFormat="1" ht="26.25" customHeight="1">
      <c r="A195" s="21" t="s">
        <v>133</v>
      </c>
      <c r="B195" s="34"/>
      <c r="C195" s="21"/>
      <c r="D195" s="32" t="s">
        <v>134</v>
      </c>
      <c r="E195" s="221">
        <f aca="true" t="shared" si="36" ref="E195:G199">E196</f>
        <v>183.6</v>
      </c>
      <c r="F195" s="221">
        <f t="shared" si="36"/>
        <v>99.3</v>
      </c>
      <c r="G195" s="221">
        <f t="shared" si="36"/>
        <v>84.3</v>
      </c>
      <c r="H195" s="160">
        <f t="shared" si="29"/>
        <v>54.084967320261434</v>
      </c>
    </row>
    <row r="196" spans="1:8" s="39" customFormat="1" ht="65.25" customHeight="1">
      <c r="A196" s="21"/>
      <c r="B196" s="175" t="s">
        <v>406</v>
      </c>
      <c r="C196" s="30"/>
      <c r="D196" s="154" t="s">
        <v>339</v>
      </c>
      <c r="E196" s="221">
        <f t="shared" si="36"/>
        <v>183.6</v>
      </c>
      <c r="F196" s="221">
        <f t="shared" si="36"/>
        <v>99.3</v>
      </c>
      <c r="G196" s="221">
        <f t="shared" si="36"/>
        <v>84.3</v>
      </c>
      <c r="H196" s="160">
        <f t="shared" si="29"/>
        <v>54.084967320261434</v>
      </c>
    </row>
    <row r="197" spans="1:8" s="39" customFormat="1" ht="21" customHeight="1">
      <c r="A197" s="21"/>
      <c r="B197" s="182" t="s">
        <v>412</v>
      </c>
      <c r="C197" s="87"/>
      <c r="D197" s="178" t="s">
        <v>362</v>
      </c>
      <c r="E197" s="207">
        <f>E198+E201</f>
        <v>183.6</v>
      </c>
      <c r="F197" s="207">
        <f>F198+F201</f>
        <v>99.3</v>
      </c>
      <c r="G197" s="207">
        <f t="shared" si="36"/>
        <v>84.3</v>
      </c>
      <c r="H197" s="160">
        <f t="shared" si="29"/>
        <v>54.084967320261434</v>
      </c>
    </row>
    <row r="198" spans="1:8" s="39" customFormat="1" ht="29.25" customHeight="1">
      <c r="A198" s="21"/>
      <c r="B198" s="161" t="s">
        <v>413</v>
      </c>
      <c r="C198" s="87"/>
      <c r="D198" s="180" t="s">
        <v>594</v>
      </c>
      <c r="E198" s="207">
        <f t="shared" si="36"/>
        <v>84.3</v>
      </c>
      <c r="F198" s="207">
        <f t="shared" si="36"/>
        <v>0</v>
      </c>
      <c r="G198" s="207">
        <f t="shared" si="36"/>
        <v>84.3</v>
      </c>
      <c r="H198" s="160">
        <f t="shared" si="29"/>
        <v>0</v>
      </c>
    </row>
    <row r="199" spans="1:8" s="39" customFormat="1" ht="30" customHeight="1">
      <c r="A199" s="21"/>
      <c r="B199" s="200" t="s">
        <v>414</v>
      </c>
      <c r="C199" s="87"/>
      <c r="D199" s="180" t="s">
        <v>242</v>
      </c>
      <c r="E199" s="207">
        <f t="shared" si="36"/>
        <v>84.3</v>
      </c>
      <c r="F199" s="207">
        <f t="shared" si="36"/>
        <v>0</v>
      </c>
      <c r="G199" s="207">
        <f t="shared" si="36"/>
        <v>84.3</v>
      </c>
      <c r="H199" s="160">
        <f t="shared" si="29"/>
        <v>0</v>
      </c>
    </row>
    <row r="200" spans="1:8" s="39" customFormat="1" ht="27.75" customHeight="1">
      <c r="A200" s="21"/>
      <c r="B200" s="161"/>
      <c r="C200" s="87" t="s">
        <v>18</v>
      </c>
      <c r="D200" s="159" t="s">
        <v>238</v>
      </c>
      <c r="E200" s="207">
        <v>84.3</v>
      </c>
      <c r="F200" s="207">
        <v>0</v>
      </c>
      <c r="G200" s="207">
        <f>E200-F200</f>
        <v>84.3</v>
      </c>
      <c r="H200" s="160">
        <f t="shared" si="29"/>
        <v>0</v>
      </c>
    </row>
    <row r="201" spans="1:8" s="39" customFormat="1" ht="41.25" customHeight="1">
      <c r="A201" s="21"/>
      <c r="B201" s="161" t="s">
        <v>783</v>
      </c>
      <c r="C201" s="87"/>
      <c r="D201" s="159" t="s">
        <v>784</v>
      </c>
      <c r="E201" s="207">
        <f>E202</f>
        <v>99.3</v>
      </c>
      <c r="F201" s="207">
        <f>F202</f>
        <v>99.3</v>
      </c>
      <c r="G201" s="207">
        <f>E201-F201</f>
        <v>0</v>
      </c>
      <c r="H201" s="160">
        <f>IF(E201=0,"-",F201/E201*100)</f>
        <v>100</v>
      </c>
    </row>
    <row r="202" spans="1:8" s="39" customFormat="1" ht="30.75" customHeight="1">
      <c r="A202" s="21"/>
      <c r="B202" s="161" t="s">
        <v>785</v>
      </c>
      <c r="C202" s="87"/>
      <c r="D202" s="159" t="s">
        <v>786</v>
      </c>
      <c r="E202" s="207">
        <f>E203</f>
        <v>99.3</v>
      </c>
      <c r="F202" s="207">
        <f>F203</f>
        <v>99.3</v>
      </c>
      <c r="G202" s="207">
        <f>E202-F202</f>
        <v>0</v>
      </c>
      <c r="H202" s="160">
        <f>IF(E202=0,"-",F202/E202*100)</f>
        <v>100</v>
      </c>
    </row>
    <row r="203" spans="1:8" s="39" customFormat="1" ht="27.75" customHeight="1">
      <c r="A203" s="21"/>
      <c r="B203" s="161"/>
      <c r="C203" s="87" t="s">
        <v>18</v>
      </c>
      <c r="D203" s="159" t="s">
        <v>238</v>
      </c>
      <c r="E203" s="207">
        <v>99.3</v>
      </c>
      <c r="F203" s="207">
        <v>99.3</v>
      </c>
      <c r="G203" s="207">
        <f>E203-F203</f>
        <v>0</v>
      </c>
      <c r="H203" s="160">
        <f>IF(E203=0,"-",F203/E203*100)</f>
        <v>100</v>
      </c>
    </row>
    <row r="204" spans="1:8" s="39" customFormat="1" ht="17.25" customHeight="1">
      <c r="A204" s="21" t="s">
        <v>143</v>
      </c>
      <c r="B204" s="21"/>
      <c r="C204" s="21"/>
      <c r="D204" s="32" t="s">
        <v>144</v>
      </c>
      <c r="E204" s="221">
        <f>E205+E231+E295+E262</f>
        <v>198404.9</v>
      </c>
      <c r="F204" s="221">
        <f>F205+F231+F295+F262</f>
        <v>187878.1</v>
      </c>
      <c r="G204" s="221">
        <f>G205+G231+G295+G262</f>
        <v>10526.8</v>
      </c>
      <c r="H204" s="181">
        <f t="shared" si="29"/>
        <v>94.69428426414872</v>
      </c>
    </row>
    <row r="205" spans="1:8" s="39" customFormat="1" ht="21.75" customHeight="1">
      <c r="A205" s="21" t="s">
        <v>149</v>
      </c>
      <c r="B205" s="34"/>
      <c r="C205" s="21"/>
      <c r="D205" s="32" t="s">
        <v>150</v>
      </c>
      <c r="E205" s="221">
        <f>E206+E228+E216+E223</f>
        <v>146519.9</v>
      </c>
      <c r="F205" s="221">
        <f>F206+F228+F216+F223</f>
        <v>143256.7</v>
      </c>
      <c r="G205" s="221">
        <f>G206+G228+G216+G223</f>
        <v>3263.199999999997</v>
      </c>
      <c r="H205" s="181">
        <f t="shared" si="29"/>
        <v>97.77286225284075</v>
      </c>
    </row>
    <row r="206" spans="1:8" s="39" customFormat="1" ht="30.75" customHeight="1">
      <c r="A206" s="21"/>
      <c r="B206" s="175" t="s">
        <v>499</v>
      </c>
      <c r="C206" s="30"/>
      <c r="D206" s="154" t="s">
        <v>363</v>
      </c>
      <c r="E206" s="222">
        <f aca="true" t="shared" si="37" ref="E206:G207">E207</f>
        <v>144319.9</v>
      </c>
      <c r="F206" s="222">
        <f t="shared" si="37"/>
        <v>141313.7</v>
      </c>
      <c r="G206" s="222">
        <f t="shared" si="37"/>
        <v>3006.199999999997</v>
      </c>
      <c r="H206" s="181">
        <f t="shared" si="29"/>
        <v>97.91698857884464</v>
      </c>
    </row>
    <row r="207" spans="1:8" s="39" customFormat="1" ht="25.5">
      <c r="A207" s="21"/>
      <c r="B207" s="182" t="s">
        <v>502</v>
      </c>
      <c r="C207" s="87"/>
      <c r="D207" s="178" t="s">
        <v>364</v>
      </c>
      <c r="E207" s="207">
        <f>E208</f>
        <v>144319.9</v>
      </c>
      <c r="F207" s="207">
        <f t="shared" si="37"/>
        <v>141313.7</v>
      </c>
      <c r="G207" s="207">
        <f t="shared" si="37"/>
        <v>3006.199999999997</v>
      </c>
      <c r="H207" s="179">
        <f t="shared" si="29"/>
        <v>97.91698857884464</v>
      </c>
    </row>
    <row r="208" spans="1:8" s="39" customFormat="1" ht="51" customHeight="1">
      <c r="A208" s="21"/>
      <c r="B208" s="161" t="s">
        <v>503</v>
      </c>
      <c r="C208" s="87"/>
      <c r="D208" s="184" t="s">
        <v>649</v>
      </c>
      <c r="E208" s="207">
        <f>E213+E209+E211</f>
        <v>144319.9</v>
      </c>
      <c r="F208" s="207">
        <f>F213+F209+F211</f>
        <v>141313.7</v>
      </c>
      <c r="G208" s="207">
        <f>G213+G209+G211</f>
        <v>3006.199999999997</v>
      </c>
      <c r="H208" s="160">
        <f t="shared" si="29"/>
        <v>97.91698857884464</v>
      </c>
    </row>
    <row r="209" spans="1:8" s="39" customFormat="1" ht="63.75">
      <c r="A209" s="21"/>
      <c r="B209" s="161" t="s">
        <v>504</v>
      </c>
      <c r="C209" s="87"/>
      <c r="D209" s="184" t="s">
        <v>650</v>
      </c>
      <c r="E209" s="207">
        <f>E210</f>
        <v>67073.8</v>
      </c>
      <c r="F209" s="207">
        <f>F210</f>
        <v>67065.1</v>
      </c>
      <c r="G209" s="207">
        <f>G210</f>
        <v>8.69999999999709</v>
      </c>
      <c r="H209" s="160">
        <f t="shared" si="29"/>
        <v>99.98702921259867</v>
      </c>
    </row>
    <row r="210" spans="1:8" s="39" customFormat="1" ht="38.25">
      <c r="A210" s="21"/>
      <c r="B210" s="161"/>
      <c r="C210" s="87" t="s">
        <v>25</v>
      </c>
      <c r="D210" s="184" t="s">
        <v>243</v>
      </c>
      <c r="E210" s="207">
        <v>67073.8</v>
      </c>
      <c r="F210" s="207">
        <v>67065.1</v>
      </c>
      <c r="G210" s="207">
        <f>E210-F210</f>
        <v>8.69999999999709</v>
      </c>
      <c r="H210" s="160">
        <f t="shared" si="29"/>
        <v>99.98702921259867</v>
      </c>
    </row>
    <row r="211" spans="1:8" s="39" customFormat="1" ht="63.75">
      <c r="A211" s="21"/>
      <c r="B211" s="161" t="s">
        <v>505</v>
      </c>
      <c r="C211" s="87"/>
      <c r="D211" s="184" t="s">
        <v>650</v>
      </c>
      <c r="E211" s="207">
        <f>E212</f>
        <v>52564</v>
      </c>
      <c r="F211" s="207">
        <f>F212</f>
        <v>51001.1</v>
      </c>
      <c r="G211" s="207">
        <f>G212</f>
        <v>1562.9000000000015</v>
      </c>
      <c r="H211" s="179">
        <f t="shared" si="29"/>
        <v>97.02667224716535</v>
      </c>
    </row>
    <row r="212" spans="1:8" s="39" customFormat="1" ht="38.25">
      <c r="A212" s="21"/>
      <c r="B212" s="161"/>
      <c r="C212" s="87" t="s">
        <v>25</v>
      </c>
      <c r="D212" s="184" t="s">
        <v>243</v>
      </c>
      <c r="E212" s="207">
        <v>52564</v>
      </c>
      <c r="F212" s="207">
        <v>51001.1</v>
      </c>
      <c r="G212" s="207">
        <f>E212-F212</f>
        <v>1562.9000000000015</v>
      </c>
      <c r="H212" s="179">
        <f t="shared" si="29"/>
        <v>97.02667224716535</v>
      </c>
    </row>
    <row r="213" spans="1:8" s="39" customFormat="1" ht="63.75">
      <c r="A213" s="21"/>
      <c r="B213" s="161" t="s">
        <v>506</v>
      </c>
      <c r="C213" s="87"/>
      <c r="D213" s="184" t="s">
        <v>650</v>
      </c>
      <c r="E213" s="207">
        <f>E214+E215</f>
        <v>24682.1</v>
      </c>
      <c r="F213" s="207">
        <f>F214+F215</f>
        <v>23247.5</v>
      </c>
      <c r="G213" s="207">
        <f>G214+G215</f>
        <v>1434.5999999999985</v>
      </c>
      <c r="H213" s="160">
        <f t="shared" si="29"/>
        <v>94.18769067461845</v>
      </c>
    </row>
    <row r="214" spans="1:8" s="39" customFormat="1" ht="12.75">
      <c r="A214" s="21"/>
      <c r="B214" s="161"/>
      <c r="C214" s="87" t="s">
        <v>21</v>
      </c>
      <c r="D214" s="159" t="s">
        <v>22</v>
      </c>
      <c r="E214" s="207">
        <v>0</v>
      </c>
      <c r="F214" s="207">
        <v>0</v>
      </c>
      <c r="G214" s="207">
        <f>E214-F214</f>
        <v>0</v>
      </c>
      <c r="H214" s="160" t="str">
        <f t="shared" si="29"/>
        <v>-</v>
      </c>
    </row>
    <row r="215" spans="1:8" s="39" customFormat="1" ht="38.25">
      <c r="A215" s="21"/>
      <c r="B215" s="182"/>
      <c r="C215" s="87" t="s">
        <v>25</v>
      </c>
      <c r="D215" s="184" t="s">
        <v>243</v>
      </c>
      <c r="E215" s="207">
        <v>24682.1</v>
      </c>
      <c r="F215" s="207">
        <v>23247.5</v>
      </c>
      <c r="G215" s="207">
        <f>E215-F215</f>
        <v>1434.5999999999985</v>
      </c>
      <c r="H215" s="160">
        <f t="shared" si="29"/>
        <v>94.18769067461845</v>
      </c>
    </row>
    <row r="216" spans="1:8" s="39" customFormat="1" ht="51">
      <c r="A216" s="21"/>
      <c r="B216" s="175" t="s">
        <v>510</v>
      </c>
      <c r="C216" s="30"/>
      <c r="D216" s="185" t="s">
        <v>358</v>
      </c>
      <c r="E216" s="221">
        <f aca="true" t="shared" si="38" ref="E216:G219">E217</f>
        <v>1900</v>
      </c>
      <c r="F216" s="221">
        <f t="shared" si="38"/>
        <v>1900</v>
      </c>
      <c r="G216" s="221">
        <f t="shared" si="38"/>
        <v>0</v>
      </c>
      <c r="H216" s="160">
        <f t="shared" si="29"/>
        <v>100</v>
      </c>
    </row>
    <row r="217" spans="1:8" s="39" customFormat="1" ht="25.5">
      <c r="A217" s="21"/>
      <c r="B217" s="182" t="s">
        <v>531</v>
      </c>
      <c r="C217" s="87"/>
      <c r="D217" s="186" t="s">
        <v>365</v>
      </c>
      <c r="E217" s="207">
        <f t="shared" si="38"/>
        <v>1900</v>
      </c>
      <c r="F217" s="207">
        <f t="shared" si="38"/>
        <v>1900</v>
      </c>
      <c r="G217" s="207">
        <f t="shared" si="38"/>
        <v>0</v>
      </c>
      <c r="H217" s="160">
        <f t="shared" si="29"/>
        <v>100</v>
      </c>
    </row>
    <row r="218" spans="1:8" s="39" customFormat="1" ht="25.5">
      <c r="A218" s="21"/>
      <c r="B218" s="161" t="s">
        <v>532</v>
      </c>
      <c r="C218" s="87"/>
      <c r="D218" s="183" t="s">
        <v>664</v>
      </c>
      <c r="E218" s="207">
        <f>E219+E221</f>
        <v>1900</v>
      </c>
      <c r="F218" s="207">
        <f>F219+F221</f>
        <v>1900</v>
      </c>
      <c r="G218" s="207">
        <f>G219+G221</f>
        <v>0</v>
      </c>
      <c r="H218" s="160">
        <f t="shared" si="29"/>
        <v>100</v>
      </c>
    </row>
    <row r="219" spans="1:8" s="39" customFormat="1" ht="25.5">
      <c r="A219" s="35"/>
      <c r="B219" s="161" t="s">
        <v>689</v>
      </c>
      <c r="C219" s="87"/>
      <c r="D219" s="183" t="s">
        <v>665</v>
      </c>
      <c r="E219" s="207">
        <f t="shared" si="38"/>
        <v>0</v>
      </c>
      <c r="F219" s="207">
        <f t="shared" si="38"/>
        <v>0</v>
      </c>
      <c r="G219" s="207">
        <f t="shared" si="38"/>
        <v>0</v>
      </c>
      <c r="H219" s="160" t="str">
        <f t="shared" si="29"/>
        <v>-</v>
      </c>
    </row>
    <row r="220" spans="1:8" s="39" customFormat="1" ht="25.5">
      <c r="A220" s="35"/>
      <c r="B220" s="161"/>
      <c r="C220" s="87" t="s">
        <v>18</v>
      </c>
      <c r="D220" s="159" t="s">
        <v>238</v>
      </c>
      <c r="E220" s="160">
        <v>0</v>
      </c>
      <c r="F220" s="160">
        <v>0</v>
      </c>
      <c r="G220" s="207">
        <f>E220-F220</f>
        <v>0</v>
      </c>
      <c r="H220" s="160" t="str">
        <f t="shared" si="29"/>
        <v>-</v>
      </c>
    </row>
    <row r="221" spans="1:8" s="39" customFormat="1" ht="25.5">
      <c r="A221" s="35"/>
      <c r="B221" s="161" t="s">
        <v>533</v>
      </c>
      <c r="C221" s="87"/>
      <c r="D221" s="183" t="s">
        <v>665</v>
      </c>
      <c r="E221" s="207">
        <f>E222</f>
        <v>1900</v>
      </c>
      <c r="F221" s="207">
        <f>F222</f>
        <v>1900</v>
      </c>
      <c r="G221" s="207">
        <f>G222</f>
        <v>0</v>
      </c>
      <c r="H221" s="160">
        <f t="shared" si="29"/>
        <v>100</v>
      </c>
    </row>
    <row r="222" spans="1:8" s="39" customFormat="1" ht="25.5">
      <c r="A222" s="35"/>
      <c r="B222" s="161"/>
      <c r="C222" s="87" t="s">
        <v>26</v>
      </c>
      <c r="D222" s="159" t="s">
        <v>27</v>
      </c>
      <c r="E222" s="207">
        <v>1900</v>
      </c>
      <c r="F222" s="207">
        <v>1900</v>
      </c>
      <c r="G222" s="207">
        <f>E222-F222</f>
        <v>0</v>
      </c>
      <c r="H222" s="160">
        <f t="shared" si="29"/>
        <v>100</v>
      </c>
    </row>
    <row r="223" spans="1:8" s="39" customFormat="1" ht="38.25">
      <c r="A223" s="35"/>
      <c r="B223" s="175" t="s">
        <v>534</v>
      </c>
      <c r="C223" s="30"/>
      <c r="D223" s="185" t="s">
        <v>360</v>
      </c>
      <c r="E223" s="221">
        <f aca="true" t="shared" si="39" ref="E223:G226">E224</f>
        <v>300</v>
      </c>
      <c r="F223" s="221">
        <f t="shared" si="39"/>
        <v>43</v>
      </c>
      <c r="G223" s="221">
        <f t="shared" si="39"/>
        <v>257</v>
      </c>
      <c r="H223" s="181">
        <f t="shared" si="29"/>
        <v>14.333333333333334</v>
      </c>
    </row>
    <row r="224" spans="1:8" s="39" customFormat="1" ht="26.25" customHeight="1">
      <c r="A224" s="35"/>
      <c r="B224" s="182" t="s">
        <v>545</v>
      </c>
      <c r="C224" s="87"/>
      <c r="D224" s="186" t="s">
        <v>366</v>
      </c>
      <c r="E224" s="208">
        <f t="shared" si="39"/>
        <v>300</v>
      </c>
      <c r="F224" s="208">
        <f t="shared" si="39"/>
        <v>43</v>
      </c>
      <c r="G224" s="208">
        <f t="shared" si="39"/>
        <v>257</v>
      </c>
      <c r="H224" s="160">
        <f t="shared" si="29"/>
        <v>14.333333333333334</v>
      </c>
    </row>
    <row r="225" spans="1:8" s="39" customFormat="1" ht="24" customHeight="1">
      <c r="A225" s="35"/>
      <c r="B225" s="161" t="s">
        <v>546</v>
      </c>
      <c r="C225" s="87"/>
      <c r="D225" s="183" t="s">
        <v>672</v>
      </c>
      <c r="E225" s="208">
        <f>E226</f>
        <v>300</v>
      </c>
      <c r="F225" s="208">
        <f>F226</f>
        <v>43</v>
      </c>
      <c r="G225" s="208">
        <f>G226</f>
        <v>257</v>
      </c>
      <c r="H225" s="160">
        <f t="shared" si="29"/>
        <v>14.333333333333334</v>
      </c>
    </row>
    <row r="226" spans="1:8" s="39" customFormat="1" ht="27" customHeight="1">
      <c r="A226" s="35"/>
      <c r="B226" s="161" t="s">
        <v>547</v>
      </c>
      <c r="C226" s="87"/>
      <c r="D226" s="183" t="s">
        <v>673</v>
      </c>
      <c r="E226" s="208">
        <f t="shared" si="39"/>
        <v>300</v>
      </c>
      <c r="F226" s="208">
        <f t="shared" si="39"/>
        <v>43</v>
      </c>
      <c r="G226" s="208">
        <f t="shared" si="39"/>
        <v>257</v>
      </c>
      <c r="H226" s="160">
        <f t="shared" si="29"/>
        <v>14.333333333333334</v>
      </c>
    </row>
    <row r="227" spans="1:8" s="39" customFormat="1" ht="24" customHeight="1">
      <c r="A227" s="35"/>
      <c r="B227" s="161"/>
      <c r="C227" s="87" t="s">
        <v>18</v>
      </c>
      <c r="D227" s="159" t="s">
        <v>238</v>
      </c>
      <c r="E227" s="207">
        <v>300</v>
      </c>
      <c r="F227" s="207">
        <v>43</v>
      </c>
      <c r="G227" s="207">
        <f>E227-F227</f>
        <v>257</v>
      </c>
      <c r="H227" s="160">
        <f t="shared" si="29"/>
        <v>14.333333333333334</v>
      </c>
    </row>
    <row r="228" spans="1:8" s="39" customFormat="1" ht="25.5" hidden="1">
      <c r="A228" s="21"/>
      <c r="B228" s="175" t="s">
        <v>574</v>
      </c>
      <c r="C228" s="30"/>
      <c r="D228" s="185" t="s">
        <v>348</v>
      </c>
      <c r="E228" s="221">
        <f aca="true" t="shared" si="40" ref="E228:G229">E229</f>
        <v>0</v>
      </c>
      <c r="F228" s="221">
        <f t="shared" si="40"/>
        <v>0</v>
      </c>
      <c r="G228" s="221">
        <f t="shared" si="40"/>
        <v>0</v>
      </c>
      <c r="H228" s="160" t="str">
        <f t="shared" si="29"/>
        <v>-</v>
      </c>
    </row>
    <row r="229" spans="1:8" s="39" customFormat="1" ht="32.25" customHeight="1" hidden="1">
      <c r="A229" s="21"/>
      <c r="B229" s="161" t="s">
        <v>575</v>
      </c>
      <c r="C229" s="87"/>
      <c r="D229" s="180" t="s">
        <v>760</v>
      </c>
      <c r="E229" s="207">
        <f t="shared" si="40"/>
        <v>0</v>
      </c>
      <c r="F229" s="207">
        <f t="shared" si="40"/>
        <v>0</v>
      </c>
      <c r="G229" s="207">
        <f t="shared" si="40"/>
        <v>0</v>
      </c>
      <c r="H229" s="160" t="str">
        <f t="shared" si="29"/>
        <v>-</v>
      </c>
    </row>
    <row r="230" spans="1:8" s="39" customFormat="1" ht="38.25" hidden="1">
      <c r="A230" s="21"/>
      <c r="B230" s="187"/>
      <c r="C230" s="188" t="s">
        <v>25</v>
      </c>
      <c r="D230" s="184" t="s">
        <v>243</v>
      </c>
      <c r="E230" s="207">
        <v>0</v>
      </c>
      <c r="F230" s="207">
        <v>0</v>
      </c>
      <c r="G230" s="207">
        <f>E230-F230</f>
        <v>0</v>
      </c>
      <c r="H230" s="160" t="str">
        <f t="shared" si="29"/>
        <v>-</v>
      </c>
    </row>
    <row r="231" spans="1:8" s="39" customFormat="1" ht="19.5" customHeight="1">
      <c r="A231" s="30" t="s">
        <v>145</v>
      </c>
      <c r="B231" s="161"/>
      <c r="C231" s="87"/>
      <c r="D231" s="205" t="s">
        <v>146</v>
      </c>
      <c r="E231" s="221">
        <f>E259+E232+E254</f>
        <v>16264</v>
      </c>
      <c r="F231" s="221">
        <f>F259+F232+F254</f>
        <v>14831.900000000001</v>
      </c>
      <c r="G231" s="221">
        <f>G259+G232+G254</f>
        <v>1432.1000000000001</v>
      </c>
      <c r="H231" s="181">
        <f t="shared" si="29"/>
        <v>91.19466305951796</v>
      </c>
    </row>
    <row r="232" spans="1:8" s="39" customFormat="1" ht="51">
      <c r="A232" s="21"/>
      <c r="B232" s="175" t="s">
        <v>510</v>
      </c>
      <c r="C232" s="30"/>
      <c r="D232" s="185" t="s">
        <v>358</v>
      </c>
      <c r="E232" s="221">
        <f>E233+E246</f>
        <v>14569.2</v>
      </c>
      <c r="F232" s="221">
        <f>F233+F246</f>
        <v>14399.900000000001</v>
      </c>
      <c r="G232" s="221">
        <f>G233+G246</f>
        <v>169.30000000000018</v>
      </c>
      <c r="H232" s="160">
        <f t="shared" si="29"/>
        <v>98.83795953106555</v>
      </c>
    </row>
    <row r="233" spans="1:8" s="39" customFormat="1" ht="36.75" customHeight="1">
      <c r="A233" s="21"/>
      <c r="B233" s="182" t="s">
        <v>511</v>
      </c>
      <c r="C233" s="87"/>
      <c r="D233" s="186" t="s">
        <v>367</v>
      </c>
      <c r="E233" s="207">
        <f>E234+E237+E240+E243</f>
        <v>153</v>
      </c>
      <c r="F233" s="207">
        <f>F234+F237+F240+F243</f>
        <v>0</v>
      </c>
      <c r="G233" s="207">
        <f>G234+G237+G240+G243</f>
        <v>153</v>
      </c>
      <c r="H233" s="176">
        <f t="shared" si="29"/>
        <v>0</v>
      </c>
    </row>
    <row r="234" spans="1:8" s="39" customFormat="1" ht="78" customHeight="1" hidden="1">
      <c r="A234" s="35"/>
      <c r="B234" s="161" t="s">
        <v>512</v>
      </c>
      <c r="C234" s="87"/>
      <c r="D234" s="183" t="s">
        <v>652</v>
      </c>
      <c r="E234" s="207">
        <f aca="true" t="shared" si="41" ref="E234:G235">E235</f>
        <v>0</v>
      </c>
      <c r="F234" s="207">
        <f t="shared" si="41"/>
        <v>0</v>
      </c>
      <c r="G234" s="207">
        <f t="shared" si="41"/>
        <v>0</v>
      </c>
      <c r="H234" s="176" t="str">
        <f t="shared" si="29"/>
        <v>-</v>
      </c>
    </row>
    <row r="235" spans="1:8" s="39" customFormat="1" ht="25.5" hidden="1">
      <c r="A235" s="21"/>
      <c r="B235" s="161" t="s">
        <v>513</v>
      </c>
      <c r="C235" s="87"/>
      <c r="D235" s="183" t="s">
        <v>653</v>
      </c>
      <c r="E235" s="207">
        <f t="shared" si="41"/>
        <v>0</v>
      </c>
      <c r="F235" s="207">
        <f t="shared" si="41"/>
        <v>0</v>
      </c>
      <c r="G235" s="207">
        <f t="shared" si="41"/>
        <v>0</v>
      </c>
      <c r="H235" s="160" t="str">
        <f t="shared" si="29"/>
        <v>-</v>
      </c>
    </row>
    <row r="236" spans="1:8" s="39" customFormat="1" ht="38.25" hidden="1">
      <c r="A236" s="21"/>
      <c r="B236" s="161"/>
      <c r="C236" s="87" t="s">
        <v>25</v>
      </c>
      <c r="D236" s="203" t="s">
        <v>243</v>
      </c>
      <c r="E236" s="207">
        <v>0</v>
      </c>
      <c r="F236" s="207">
        <v>0</v>
      </c>
      <c r="G236" s="207">
        <f>E236-F236</f>
        <v>0</v>
      </c>
      <c r="H236" s="160" t="str">
        <f aca="true" t="shared" si="42" ref="H236:H315">IF(E236=0,"-",F236/E236*100)</f>
        <v>-</v>
      </c>
    </row>
    <row r="237" spans="1:8" s="39" customFormat="1" ht="38.25" hidden="1">
      <c r="A237" s="21"/>
      <c r="B237" s="161" t="s">
        <v>514</v>
      </c>
      <c r="C237" s="87"/>
      <c r="D237" s="183" t="s">
        <v>654</v>
      </c>
      <c r="E237" s="207">
        <f aca="true" t="shared" si="43" ref="E237:G238">E238</f>
        <v>0</v>
      </c>
      <c r="F237" s="207">
        <f t="shared" si="43"/>
        <v>0</v>
      </c>
      <c r="G237" s="207">
        <f t="shared" si="43"/>
        <v>0</v>
      </c>
      <c r="H237" s="160" t="str">
        <f t="shared" si="42"/>
        <v>-</v>
      </c>
    </row>
    <row r="238" spans="1:8" s="39" customFormat="1" ht="31.5" customHeight="1" hidden="1">
      <c r="A238" s="21"/>
      <c r="B238" s="161" t="s">
        <v>515</v>
      </c>
      <c r="C238" s="87"/>
      <c r="D238" s="183" t="s">
        <v>653</v>
      </c>
      <c r="E238" s="207">
        <f t="shared" si="43"/>
        <v>0</v>
      </c>
      <c r="F238" s="207">
        <f t="shared" si="43"/>
        <v>0</v>
      </c>
      <c r="G238" s="207">
        <f t="shared" si="43"/>
        <v>0</v>
      </c>
      <c r="H238" s="160" t="str">
        <f t="shared" si="42"/>
        <v>-</v>
      </c>
    </row>
    <row r="239" spans="1:8" s="39" customFormat="1" ht="38.25" hidden="1">
      <c r="A239" s="21"/>
      <c r="B239" s="161"/>
      <c r="C239" s="87" t="s">
        <v>25</v>
      </c>
      <c r="D239" s="184" t="s">
        <v>243</v>
      </c>
      <c r="E239" s="207">
        <v>0</v>
      </c>
      <c r="F239" s="207">
        <v>0</v>
      </c>
      <c r="G239" s="207">
        <f>E239-F239</f>
        <v>0</v>
      </c>
      <c r="H239" s="160" t="str">
        <f t="shared" si="42"/>
        <v>-</v>
      </c>
    </row>
    <row r="240" spans="1:8" s="39" customFormat="1" ht="47.25" customHeight="1">
      <c r="A240" s="21"/>
      <c r="B240" s="161" t="s">
        <v>516</v>
      </c>
      <c r="C240" s="87"/>
      <c r="D240" s="183" t="s">
        <v>655</v>
      </c>
      <c r="E240" s="207">
        <f aca="true" t="shared" si="44" ref="E240:G241">E241</f>
        <v>153</v>
      </c>
      <c r="F240" s="207">
        <f t="shared" si="44"/>
        <v>0</v>
      </c>
      <c r="G240" s="207">
        <f t="shared" si="44"/>
        <v>153</v>
      </c>
      <c r="H240" s="176">
        <f t="shared" si="42"/>
        <v>0</v>
      </c>
    </row>
    <row r="241" spans="1:8" s="39" customFormat="1" ht="25.5">
      <c r="A241" s="21"/>
      <c r="B241" s="161" t="s">
        <v>517</v>
      </c>
      <c r="C241" s="87"/>
      <c r="D241" s="183" t="s">
        <v>653</v>
      </c>
      <c r="E241" s="207">
        <f t="shared" si="44"/>
        <v>153</v>
      </c>
      <c r="F241" s="207">
        <f t="shared" si="44"/>
        <v>0</v>
      </c>
      <c r="G241" s="207">
        <f t="shared" si="44"/>
        <v>153</v>
      </c>
      <c r="H241" s="160">
        <f t="shared" si="42"/>
        <v>0</v>
      </c>
    </row>
    <row r="242" spans="1:8" s="39" customFormat="1" ht="38.25">
      <c r="A242" s="21"/>
      <c r="B242" s="161"/>
      <c r="C242" s="87" t="s">
        <v>25</v>
      </c>
      <c r="D242" s="184" t="s">
        <v>243</v>
      </c>
      <c r="E242" s="207">
        <v>153</v>
      </c>
      <c r="F242" s="207">
        <v>0</v>
      </c>
      <c r="G242" s="207">
        <f>E242-F242</f>
        <v>153</v>
      </c>
      <c r="H242" s="160">
        <f t="shared" si="42"/>
        <v>0</v>
      </c>
    </row>
    <row r="243" spans="1:8" s="39" customFormat="1" ht="57" customHeight="1" hidden="1">
      <c r="A243" s="21"/>
      <c r="B243" s="161" t="s">
        <v>518</v>
      </c>
      <c r="C243" s="87"/>
      <c r="D243" s="184" t="s">
        <v>656</v>
      </c>
      <c r="E243" s="207">
        <f aca="true" t="shared" si="45" ref="E243:G244">E244</f>
        <v>0</v>
      </c>
      <c r="F243" s="207">
        <f t="shared" si="45"/>
        <v>0</v>
      </c>
      <c r="G243" s="207">
        <f t="shared" si="45"/>
        <v>0</v>
      </c>
      <c r="H243" s="160" t="str">
        <f t="shared" si="42"/>
        <v>-</v>
      </c>
    </row>
    <row r="244" spans="1:8" s="39" customFormat="1" ht="25.5" hidden="1">
      <c r="A244" s="21"/>
      <c r="B244" s="161" t="s">
        <v>519</v>
      </c>
      <c r="C244" s="87"/>
      <c r="D244" s="184" t="s">
        <v>653</v>
      </c>
      <c r="E244" s="207">
        <f t="shared" si="45"/>
        <v>0</v>
      </c>
      <c r="F244" s="207">
        <f t="shared" si="45"/>
        <v>0</v>
      </c>
      <c r="G244" s="207">
        <f t="shared" si="45"/>
        <v>0</v>
      </c>
      <c r="H244" s="160" t="str">
        <f t="shared" si="42"/>
        <v>-</v>
      </c>
    </row>
    <row r="245" spans="1:8" s="39" customFormat="1" ht="38.25" hidden="1">
      <c r="A245" s="21"/>
      <c r="B245" s="161"/>
      <c r="C245" s="87" t="s">
        <v>25</v>
      </c>
      <c r="D245" s="184" t="s">
        <v>243</v>
      </c>
      <c r="E245" s="207">
        <v>0</v>
      </c>
      <c r="F245" s="207">
        <v>0</v>
      </c>
      <c r="G245" s="207">
        <f>E245-F245</f>
        <v>0</v>
      </c>
      <c r="H245" s="160" t="str">
        <f t="shared" si="42"/>
        <v>-</v>
      </c>
    </row>
    <row r="246" spans="1:8" s="39" customFormat="1" ht="38.25">
      <c r="A246" s="21"/>
      <c r="B246" s="182" t="s">
        <v>520</v>
      </c>
      <c r="C246" s="87"/>
      <c r="D246" s="186" t="s">
        <v>359</v>
      </c>
      <c r="E246" s="207">
        <f>E247</f>
        <v>14416.2</v>
      </c>
      <c r="F246" s="207">
        <f>F247</f>
        <v>14399.900000000001</v>
      </c>
      <c r="G246" s="207">
        <f>G247</f>
        <v>16.300000000000182</v>
      </c>
      <c r="H246" s="179">
        <f t="shared" si="42"/>
        <v>99.88693275620483</v>
      </c>
    </row>
    <row r="247" spans="1:8" s="39" customFormat="1" ht="63.75">
      <c r="A247" s="21"/>
      <c r="B247" s="161" t="s">
        <v>521</v>
      </c>
      <c r="C247" s="87"/>
      <c r="D247" s="183" t="s">
        <v>657</v>
      </c>
      <c r="E247" s="207">
        <f>E252+E250+E248</f>
        <v>14416.2</v>
      </c>
      <c r="F247" s="207">
        <f>F252+F250+F248</f>
        <v>14399.900000000001</v>
      </c>
      <c r="G247" s="207">
        <f>G252+G250+G248</f>
        <v>16.300000000000182</v>
      </c>
      <c r="H247" s="179">
        <f t="shared" si="42"/>
        <v>99.88693275620483</v>
      </c>
    </row>
    <row r="248" spans="1:8" s="39" customFormat="1" ht="51">
      <c r="A248" s="21"/>
      <c r="B248" s="161" t="s">
        <v>745</v>
      </c>
      <c r="C248" s="87"/>
      <c r="D248" s="183" t="s">
        <v>686</v>
      </c>
      <c r="E248" s="207">
        <f>E249</f>
        <v>9797.2</v>
      </c>
      <c r="F248" s="207">
        <f>F249</f>
        <v>9797.2</v>
      </c>
      <c r="G248" s="207">
        <f>G249</f>
        <v>0</v>
      </c>
      <c r="H248" s="179">
        <f t="shared" si="42"/>
        <v>100</v>
      </c>
    </row>
    <row r="249" spans="1:8" s="39" customFormat="1" ht="38.25">
      <c r="A249" s="21"/>
      <c r="B249" s="161"/>
      <c r="C249" s="87" t="s">
        <v>25</v>
      </c>
      <c r="D249" s="184" t="s">
        <v>243</v>
      </c>
      <c r="E249" s="207">
        <v>9797.2</v>
      </c>
      <c r="F249" s="207">
        <v>9797.2</v>
      </c>
      <c r="G249" s="207">
        <f>E249-F249</f>
        <v>0</v>
      </c>
      <c r="H249" s="179">
        <f t="shared" si="42"/>
        <v>100</v>
      </c>
    </row>
    <row r="250" spans="1:8" s="39" customFormat="1" ht="60.75" customHeight="1" hidden="1">
      <c r="A250" s="21"/>
      <c r="B250" s="161" t="s">
        <v>685</v>
      </c>
      <c r="C250" s="87"/>
      <c r="D250" s="183" t="s">
        <v>686</v>
      </c>
      <c r="E250" s="207">
        <f>E251</f>
        <v>0</v>
      </c>
      <c r="F250" s="207">
        <f>F251</f>
        <v>0</v>
      </c>
      <c r="G250" s="207">
        <f>G251</f>
        <v>0</v>
      </c>
      <c r="H250" s="176" t="str">
        <f t="shared" si="42"/>
        <v>-</v>
      </c>
    </row>
    <row r="251" spans="1:8" s="39" customFormat="1" ht="45" customHeight="1" hidden="1">
      <c r="A251" s="21"/>
      <c r="B251" s="161"/>
      <c r="C251" s="87" t="s">
        <v>25</v>
      </c>
      <c r="D251" s="184" t="s">
        <v>243</v>
      </c>
      <c r="E251" s="207">
        <v>0</v>
      </c>
      <c r="F251" s="207">
        <v>0</v>
      </c>
      <c r="G251" s="207">
        <f>E251-F251</f>
        <v>0</v>
      </c>
      <c r="H251" s="176" t="str">
        <f t="shared" si="42"/>
        <v>-</v>
      </c>
    </row>
    <row r="252" spans="1:8" s="39" customFormat="1" ht="63" customHeight="1">
      <c r="A252" s="21"/>
      <c r="B252" s="161" t="s">
        <v>522</v>
      </c>
      <c r="C252" s="87"/>
      <c r="D252" s="183" t="s">
        <v>658</v>
      </c>
      <c r="E252" s="207">
        <f>E253</f>
        <v>4619</v>
      </c>
      <c r="F252" s="207">
        <f>F253</f>
        <v>4602.7</v>
      </c>
      <c r="G252" s="207">
        <f>G253</f>
        <v>16.300000000000182</v>
      </c>
      <c r="H252" s="179">
        <f t="shared" si="42"/>
        <v>99.64710976401818</v>
      </c>
    </row>
    <row r="253" spans="1:8" s="39" customFormat="1" ht="45.75" customHeight="1">
      <c r="A253" s="21"/>
      <c r="B253" s="161"/>
      <c r="C253" s="87" t="s">
        <v>25</v>
      </c>
      <c r="D253" s="184" t="s">
        <v>243</v>
      </c>
      <c r="E253" s="207">
        <v>4619</v>
      </c>
      <c r="F253" s="207">
        <v>4602.7</v>
      </c>
      <c r="G253" s="207">
        <f>E253-F253</f>
        <v>16.300000000000182</v>
      </c>
      <c r="H253" s="179">
        <f t="shared" si="42"/>
        <v>99.64710976401818</v>
      </c>
    </row>
    <row r="254" spans="1:8" s="39" customFormat="1" ht="42.75" customHeight="1">
      <c r="A254" s="21"/>
      <c r="B254" s="175" t="s">
        <v>534</v>
      </c>
      <c r="C254" s="30"/>
      <c r="D254" s="185" t="s">
        <v>360</v>
      </c>
      <c r="E254" s="221">
        <f aca="true" t="shared" si="46" ref="E254:G257">E255</f>
        <v>748.9</v>
      </c>
      <c r="F254" s="221">
        <f t="shared" si="46"/>
        <v>119.6</v>
      </c>
      <c r="G254" s="221">
        <f t="shared" si="46"/>
        <v>629.3</v>
      </c>
      <c r="H254" s="221">
        <f t="shared" si="42"/>
        <v>15.970089464548003</v>
      </c>
    </row>
    <row r="255" spans="1:8" s="39" customFormat="1" ht="25.5">
      <c r="A255" s="21"/>
      <c r="B255" s="182" t="s">
        <v>542</v>
      </c>
      <c r="C255" s="190"/>
      <c r="D255" s="202" t="s">
        <v>669</v>
      </c>
      <c r="E255" s="208">
        <f t="shared" si="46"/>
        <v>748.9</v>
      </c>
      <c r="F255" s="208">
        <f t="shared" si="46"/>
        <v>119.6</v>
      </c>
      <c r="G255" s="208">
        <f t="shared" si="46"/>
        <v>629.3</v>
      </c>
      <c r="H255" s="160">
        <f t="shared" si="42"/>
        <v>15.970089464548003</v>
      </c>
    </row>
    <row r="256" spans="1:8" s="39" customFormat="1" ht="25.5">
      <c r="A256" s="21"/>
      <c r="B256" s="161" t="s">
        <v>543</v>
      </c>
      <c r="C256" s="87"/>
      <c r="D256" s="159" t="s">
        <v>670</v>
      </c>
      <c r="E256" s="208">
        <f t="shared" si="46"/>
        <v>748.9</v>
      </c>
      <c r="F256" s="208">
        <f t="shared" si="46"/>
        <v>119.6</v>
      </c>
      <c r="G256" s="208">
        <f t="shared" si="46"/>
        <v>629.3</v>
      </c>
      <c r="H256" s="160">
        <f t="shared" si="42"/>
        <v>15.970089464548003</v>
      </c>
    </row>
    <row r="257" spans="1:8" s="39" customFormat="1" ht="12.75">
      <c r="A257" s="21"/>
      <c r="B257" s="161" t="s">
        <v>544</v>
      </c>
      <c r="C257" s="87"/>
      <c r="D257" s="159" t="s">
        <v>671</v>
      </c>
      <c r="E257" s="208">
        <f t="shared" si="46"/>
        <v>748.9</v>
      </c>
      <c r="F257" s="208">
        <f t="shared" si="46"/>
        <v>119.6</v>
      </c>
      <c r="G257" s="208">
        <f t="shared" si="46"/>
        <v>629.3</v>
      </c>
      <c r="H257" s="160">
        <f t="shared" si="42"/>
        <v>15.970089464548003</v>
      </c>
    </row>
    <row r="258" spans="1:8" s="39" customFormat="1" ht="25.5">
      <c r="A258" s="21"/>
      <c r="B258" s="161"/>
      <c r="C258" s="87" t="s">
        <v>18</v>
      </c>
      <c r="D258" s="159" t="s">
        <v>238</v>
      </c>
      <c r="E258" s="208">
        <v>748.9</v>
      </c>
      <c r="F258" s="208">
        <v>119.6</v>
      </c>
      <c r="G258" s="207">
        <f>E258-F258</f>
        <v>629.3</v>
      </c>
      <c r="H258" s="160">
        <f t="shared" si="42"/>
        <v>15.970089464548003</v>
      </c>
    </row>
    <row r="259" spans="1:8" s="39" customFormat="1" ht="24.75" customHeight="1">
      <c r="A259" s="35"/>
      <c r="B259" s="175" t="s">
        <v>579</v>
      </c>
      <c r="C259" s="30"/>
      <c r="D259" s="154" t="s">
        <v>368</v>
      </c>
      <c r="E259" s="221">
        <f aca="true" t="shared" si="47" ref="E259:G260">E260</f>
        <v>945.9</v>
      </c>
      <c r="F259" s="221">
        <f t="shared" si="47"/>
        <v>312.4</v>
      </c>
      <c r="G259" s="221">
        <f t="shared" si="47"/>
        <v>633.5</v>
      </c>
      <c r="H259" s="181">
        <f t="shared" si="42"/>
        <v>33.026747013426366</v>
      </c>
    </row>
    <row r="260" spans="1:8" s="39" customFormat="1" ht="38.25">
      <c r="A260" s="35"/>
      <c r="B260" s="161" t="s">
        <v>580</v>
      </c>
      <c r="C260" s="87"/>
      <c r="D260" s="180" t="s">
        <v>369</v>
      </c>
      <c r="E260" s="207">
        <f t="shared" si="47"/>
        <v>945.9</v>
      </c>
      <c r="F260" s="207">
        <f t="shared" si="47"/>
        <v>312.4</v>
      </c>
      <c r="G260" s="207">
        <f t="shared" si="47"/>
        <v>633.5</v>
      </c>
      <c r="H260" s="160">
        <f t="shared" si="42"/>
        <v>33.026747013426366</v>
      </c>
    </row>
    <row r="261" spans="1:8" s="39" customFormat="1" ht="12.75">
      <c r="A261" s="35"/>
      <c r="B261" s="161"/>
      <c r="C261" s="87" t="s">
        <v>19</v>
      </c>
      <c r="D261" s="159" t="s">
        <v>20</v>
      </c>
      <c r="E261" s="207">
        <v>945.9</v>
      </c>
      <c r="F261" s="207">
        <v>312.4</v>
      </c>
      <c r="G261" s="207">
        <f>E261-F261</f>
        <v>633.5</v>
      </c>
      <c r="H261" s="160">
        <f t="shared" si="42"/>
        <v>33.026747013426366</v>
      </c>
    </row>
    <row r="262" spans="1:8" s="39" customFormat="1" ht="12.75">
      <c r="A262" s="21" t="s">
        <v>162</v>
      </c>
      <c r="B262" s="36"/>
      <c r="C262" s="36"/>
      <c r="D262" s="32" t="s">
        <v>163</v>
      </c>
      <c r="E262" s="221">
        <f>E263+E276+E268</f>
        <v>22499</v>
      </c>
      <c r="F262" s="221">
        <f>F263+F276+F268</f>
        <v>16727.1</v>
      </c>
      <c r="G262" s="221">
        <f>G263+G276+G268</f>
        <v>5771.900000000001</v>
      </c>
      <c r="H262" s="221">
        <f t="shared" si="42"/>
        <v>74.34597093204141</v>
      </c>
    </row>
    <row r="263" spans="1:8" s="39" customFormat="1" ht="47.25" customHeight="1">
      <c r="A263" s="35"/>
      <c r="B263" s="175" t="s">
        <v>420</v>
      </c>
      <c r="C263" s="30"/>
      <c r="D263" s="154" t="s">
        <v>350</v>
      </c>
      <c r="E263" s="221">
        <f aca="true" t="shared" si="48" ref="E263:G266">E264</f>
        <v>303</v>
      </c>
      <c r="F263" s="221">
        <f t="shared" si="48"/>
        <v>58</v>
      </c>
      <c r="G263" s="221">
        <f t="shared" si="48"/>
        <v>245</v>
      </c>
      <c r="H263" s="221">
        <f t="shared" si="42"/>
        <v>19.141914191419144</v>
      </c>
    </row>
    <row r="264" spans="1:8" s="39" customFormat="1" ht="41.25" customHeight="1">
      <c r="A264" s="35"/>
      <c r="B264" s="182" t="s">
        <v>429</v>
      </c>
      <c r="C264" s="87"/>
      <c r="D264" s="178" t="s">
        <v>352</v>
      </c>
      <c r="E264" s="207">
        <f t="shared" si="48"/>
        <v>303</v>
      </c>
      <c r="F264" s="207">
        <f t="shared" si="48"/>
        <v>58</v>
      </c>
      <c r="G264" s="207">
        <f t="shared" si="48"/>
        <v>245</v>
      </c>
      <c r="H264" s="160">
        <f t="shared" si="42"/>
        <v>19.141914191419144</v>
      </c>
    </row>
    <row r="265" spans="1:8" s="39" customFormat="1" ht="38.25">
      <c r="A265" s="35"/>
      <c r="B265" s="87" t="s">
        <v>430</v>
      </c>
      <c r="C265" s="87"/>
      <c r="D265" s="180" t="s">
        <v>605</v>
      </c>
      <c r="E265" s="207">
        <f t="shared" si="48"/>
        <v>303</v>
      </c>
      <c r="F265" s="207">
        <f t="shared" si="48"/>
        <v>58</v>
      </c>
      <c r="G265" s="207">
        <f t="shared" si="48"/>
        <v>245</v>
      </c>
      <c r="H265" s="160">
        <f t="shared" si="42"/>
        <v>19.141914191419144</v>
      </c>
    </row>
    <row r="266" spans="1:8" s="39" customFormat="1" ht="12.75">
      <c r="A266" s="35"/>
      <c r="B266" s="87" t="s">
        <v>431</v>
      </c>
      <c r="C266" s="87"/>
      <c r="D266" s="180" t="s">
        <v>606</v>
      </c>
      <c r="E266" s="207">
        <f t="shared" si="48"/>
        <v>303</v>
      </c>
      <c r="F266" s="207">
        <f t="shared" si="48"/>
        <v>58</v>
      </c>
      <c r="G266" s="207">
        <f t="shared" si="48"/>
        <v>245</v>
      </c>
      <c r="H266" s="160">
        <f t="shared" si="42"/>
        <v>19.141914191419144</v>
      </c>
    </row>
    <row r="267" spans="1:8" s="39" customFormat="1" ht="25.5">
      <c r="A267" s="35"/>
      <c r="B267" s="161"/>
      <c r="C267" s="87" t="s">
        <v>18</v>
      </c>
      <c r="D267" s="159" t="s">
        <v>238</v>
      </c>
      <c r="E267" s="207">
        <v>303</v>
      </c>
      <c r="F267" s="207">
        <v>58</v>
      </c>
      <c r="G267" s="207">
        <f>E267-F267</f>
        <v>245</v>
      </c>
      <c r="H267" s="160">
        <f t="shared" si="42"/>
        <v>19.141914191419144</v>
      </c>
    </row>
    <row r="268" spans="1:8" s="39" customFormat="1" ht="51">
      <c r="A268" s="35"/>
      <c r="B268" s="175" t="s">
        <v>460</v>
      </c>
      <c r="C268" s="30"/>
      <c r="D268" s="154" t="s">
        <v>347</v>
      </c>
      <c r="E268" s="221">
        <f>E269</f>
        <v>1159.9</v>
      </c>
      <c r="F268" s="221">
        <f>F269</f>
        <v>885.6</v>
      </c>
      <c r="G268" s="221">
        <f>G269</f>
        <v>274.29999999999995</v>
      </c>
      <c r="H268" s="181">
        <f t="shared" si="42"/>
        <v>76.35140960427623</v>
      </c>
    </row>
    <row r="269" spans="1:8" s="39" customFormat="1" ht="25.5">
      <c r="A269" s="35"/>
      <c r="B269" s="182" t="s">
        <v>461</v>
      </c>
      <c r="C269" s="190"/>
      <c r="D269" s="178" t="s">
        <v>627</v>
      </c>
      <c r="E269" s="207">
        <f>E270+E273</f>
        <v>1159.9</v>
      </c>
      <c r="F269" s="207">
        <f>F270+F273</f>
        <v>885.6</v>
      </c>
      <c r="G269" s="207">
        <f>G270+G273</f>
        <v>274.29999999999995</v>
      </c>
      <c r="H269" s="160">
        <f t="shared" si="42"/>
        <v>76.35140960427623</v>
      </c>
    </row>
    <row r="270" spans="1:8" s="39" customFormat="1" ht="25.5">
      <c r="A270" s="35"/>
      <c r="B270" s="161" t="s">
        <v>741</v>
      </c>
      <c r="C270" s="87"/>
      <c r="D270" s="159" t="s">
        <v>743</v>
      </c>
      <c r="E270" s="207">
        <f>E271+E272</f>
        <v>912.5</v>
      </c>
      <c r="F270" s="207">
        <f>F271+F272</f>
        <v>700.7</v>
      </c>
      <c r="G270" s="207">
        <f>G271+G272</f>
        <v>211.79999999999995</v>
      </c>
      <c r="H270" s="160">
        <f t="shared" si="42"/>
        <v>76.78904109589043</v>
      </c>
    </row>
    <row r="271" spans="1:8" s="39" customFormat="1" ht="25.5">
      <c r="A271" s="35"/>
      <c r="B271" s="161"/>
      <c r="C271" s="87" t="s">
        <v>18</v>
      </c>
      <c r="D271" s="159" t="s">
        <v>238</v>
      </c>
      <c r="E271" s="207">
        <v>912.5</v>
      </c>
      <c r="F271" s="207">
        <v>700.7</v>
      </c>
      <c r="G271" s="207">
        <f>E271-F271</f>
        <v>211.79999999999995</v>
      </c>
      <c r="H271" s="160">
        <f t="shared" si="42"/>
        <v>76.78904109589043</v>
      </c>
    </row>
    <row r="272" spans="1:8" s="39" customFormat="1" ht="25.5" hidden="1">
      <c r="A272" s="35"/>
      <c r="B272" s="161"/>
      <c r="C272" s="87" t="s">
        <v>26</v>
      </c>
      <c r="D272" s="159" t="s">
        <v>27</v>
      </c>
      <c r="E272" s="207">
        <v>0</v>
      </c>
      <c r="F272" s="207">
        <v>0</v>
      </c>
      <c r="G272" s="207">
        <f>E272-F272</f>
        <v>0</v>
      </c>
      <c r="H272" s="160" t="str">
        <f>IF(E272=0,"-",F272/E272*100)</f>
        <v>-</v>
      </c>
    </row>
    <row r="273" spans="1:8" s="39" customFormat="1" ht="38.25">
      <c r="A273" s="35"/>
      <c r="B273" s="161" t="s">
        <v>742</v>
      </c>
      <c r="C273" s="87"/>
      <c r="D273" s="159" t="s">
        <v>744</v>
      </c>
      <c r="E273" s="207">
        <f>E274+E275</f>
        <v>247.4</v>
      </c>
      <c r="F273" s="207">
        <f>F274+F275</f>
        <v>184.9</v>
      </c>
      <c r="G273" s="207">
        <f>G274</f>
        <v>62.5</v>
      </c>
      <c r="H273" s="160">
        <f t="shared" si="42"/>
        <v>74.73726758286176</v>
      </c>
    </row>
    <row r="274" spans="1:8" s="39" customFormat="1" ht="25.5">
      <c r="A274" s="35"/>
      <c r="B274" s="161"/>
      <c r="C274" s="87" t="s">
        <v>18</v>
      </c>
      <c r="D274" s="159" t="s">
        <v>238</v>
      </c>
      <c r="E274" s="207">
        <v>228.6</v>
      </c>
      <c r="F274" s="207">
        <v>166.1</v>
      </c>
      <c r="G274" s="207">
        <f>E274-F274</f>
        <v>62.5</v>
      </c>
      <c r="H274" s="160">
        <f t="shared" si="42"/>
        <v>72.6596675415573</v>
      </c>
    </row>
    <row r="275" spans="1:8" s="39" customFormat="1" ht="25.5">
      <c r="A275" s="35"/>
      <c r="B275" s="161"/>
      <c r="C275" s="87" t="s">
        <v>26</v>
      </c>
      <c r="D275" s="159" t="s">
        <v>27</v>
      </c>
      <c r="E275" s="207">
        <v>18.8</v>
      </c>
      <c r="F275" s="207">
        <v>18.8</v>
      </c>
      <c r="G275" s="207">
        <f>E275-F275</f>
        <v>0</v>
      </c>
      <c r="H275" s="160">
        <f>IF(E275=0,"-",F275/E275*100)</f>
        <v>100</v>
      </c>
    </row>
    <row r="276" spans="1:8" s="39" customFormat="1" ht="38.25">
      <c r="A276" s="35"/>
      <c r="B276" s="175" t="s">
        <v>534</v>
      </c>
      <c r="C276" s="30"/>
      <c r="D276" s="185" t="s">
        <v>360</v>
      </c>
      <c r="E276" s="221">
        <f>E277</f>
        <v>21036.1</v>
      </c>
      <c r="F276" s="221">
        <f>F277</f>
        <v>15783.5</v>
      </c>
      <c r="G276" s="221">
        <f>G277</f>
        <v>5252.6</v>
      </c>
      <c r="H276" s="181">
        <f t="shared" si="42"/>
        <v>75.03054273368163</v>
      </c>
    </row>
    <row r="277" spans="1:8" s="39" customFormat="1" ht="25.5">
      <c r="A277" s="35"/>
      <c r="B277" s="182" t="s">
        <v>548</v>
      </c>
      <c r="C277" s="87"/>
      <c r="D277" s="186" t="s">
        <v>370</v>
      </c>
      <c r="E277" s="208">
        <f>E278+E281+E284+E287+E292</f>
        <v>21036.1</v>
      </c>
      <c r="F277" s="208">
        <f>F278+F281+F284+F287+F292</f>
        <v>15783.5</v>
      </c>
      <c r="G277" s="208">
        <f>G278+G281+G284+G287+G292</f>
        <v>5252.6</v>
      </c>
      <c r="H277" s="179">
        <f t="shared" si="42"/>
        <v>75.03054273368163</v>
      </c>
    </row>
    <row r="278" spans="1:8" s="39" customFormat="1" ht="24.75" customHeight="1">
      <c r="A278" s="35"/>
      <c r="B278" s="87" t="s">
        <v>549</v>
      </c>
      <c r="C278" s="87"/>
      <c r="D278" s="183" t="s">
        <v>674</v>
      </c>
      <c r="E278" s="208">
        <f aca="true" t="shared" si="49" ref="E278:G279">E279</f>
        <v>8920</v>
      </c>
      <c r="F278" s="208">
        <f t="shared" si="49"/>
        <v>8110.5</v>
      </c>
      <c r="G278" s="208">
        <f t="shared" si="49"/>
        <v>809.5</v>
      </c>
      <c r="H278" s="179">
        <f t="shared" si="42"/>
        <v>90.92488789237669</v>
      </c>
    </row>
    <row r="279" spans="1:8" s="39" customFormat="1" ht="33.75" customHeight="1">
      <c r="A279" s="35"/>
      <c r="B279" s="87" t="s">
        <v>550</v>
      </c>
      <c r="C279" s="87"/>
      <c r="D279" s="183" t="s">
        <v>675</v>
      </c>
      <c r="E279" s="208">
        <f t="shared" si="49"/>
        <v>8920</v>
      </c>
      <c r="F279" s="208">
        <f t="shared" si="49"/>
        <v>8110.5</v>
      </c>
      <c r="G279" s="208">
        <f t="shared" si="49"/>
        <v>809.5</v>
      </c>
      <c r="H279" s="160">
        <f t="shared" si="42"/>
        <v>90.92488789237669</v>
      </c>
    </row>
    <row r="280" spans="1:8" s="39" customFormat="1" ht="25.5">
      <c r="A280" s="35"/>
      <c r="B280" s="175"/>
      <c r="C280" s="87" t="s">
        <v>18</v>
      </c>
      <c r="D280" s="159" t="s">
        <v>238</v>
      </c>
      <c r="E280" s="208">
        <v>8920</v>
      </c>
      <c r="F280" s="208">
        <v>8110.5</v>
      </c>
      <c r="G280" s="207">
        <f>E280-F280</f>
        <v>809.5</v>
      </c>
      <c r="H280" s="160">
        <f t="shared" si="42"/>
        <v>90.92488789237669</v>
      </c>
    </row>
    <row r="281" spans="1:8" s="39" customFormat="1" ht="12.75">
      <c r="A281" s="35"/>
      <c r="B281" s="161" t="s">
        <v>551</v>
      </c>
      <c r="C281" s="87"/>
      <c r="D281" s="183" t="s">
        <v>676</v>
      </c>
      <c r="E281" s="207">
        <f aca="true" t="shared" si="50" ref="E281:G282">E282</f>
        <v>7618.8</v>
      </c>
      <c r="F281" s="207">
        <f t="shared" si="50"/>
        <v>4487.4</v>
      </c>
      <c r="G281" s="207">
        <f t="shared" si="50"/>
        <v>3131.4000000000005</v>
      </c>
      <c r="H281" s="160">
        <f t="shared" si="42"/>
        <v>58.899039218774604</v>
      </c>
    </row>
    <row r="282" spans="1:8" s="39" customFormat="1" ht="25.5">
      <c r="A282" s="35"/>
      <c r="B282" s="161" t="s">
        <v>552</v>
      </c>
      <c r="C282" s="87"/>
      <c r="D282" s="183" t="s">
        <v>675</v>
      </c>
      <c r="E282" s="207">
        <f t="shared" si="50"/>
        <v>7618.8</v>
      </c>
      <c r="F282" s="207">
        <f t="shared" si="50"/>
        <v>4487.4</v>
      </c>
      <c r="G282" s="207">
        <f t="shared" si="50"/>
        <v>3131.4000000000005</v>
      </c>
      <c r="H282" s="160">
        <f t="shared" si="42"/>
        <v>58.899039218774604</v>
      </c>
    </row>
    <row r="283" spans="1:8" s="39" customFormat="1" ht="25.5">
      <c r="A283" s="35"/>
      <c r="B283" s="161"/>
      <c r="C283" s="87" t="s">
        <v>18</v>
      </c>
      <c r="D283" s="159" t="s">
        <v>238</v>
      </c>
      <c r="E283" s="208">
        <v>7618.8</v>
      </c>
      <c r="F283" s="208">
        <v>4487.4</v>
      </c>
      <c r="G283" s="207">
        <f>E283-F283</f>
        <v>3131.4000000000005</v>
      </c>
      <c r="H283" s="160">
        <f t="shared" si="42"/>
        <v>58.899039218774604</v>
      </c>
    </row>
    <row r="284" spans="1:8" s="39" customFormat="1" ht="28.5" customHeight="1">
      <c r="A284" s="35"/>
      <c r="B284" s="161" t="s">
        <v>553</v>
      </c>
      <c r="C284" s="87"/>
      <c r="D284" s="183" t="s">
        <v>677</v>
      </c>
      <c r="E284" s="208">
        <f aca="true" t="shared" si="51" ref="E284:G285">E285</f>
        <v>91</v>
      </c>
      <c r="F284" s="208">
        <f t="shared" si="51"/>
        <v>91</v>
      </c>
      <c r="G284" s="208">
        <f t="shared" si="51"/>
        <v>0</v>
      </c>
      <c r="H284" s="179">
        <f t="shared" si="42"/>
        <v>100</v>
      </c>
    </row>
    <row r="285" spans="1:8" s="39" customFormat="1" ht="30" customHeight="1">
      <c r="A285" s="35"/>
      <c r="B285" s="161" t="s">
        <v>554</v>
      </c>
      <c r="C285" s="87"/>
      <c r="D285" s="183" t="s">
        <v>675</v>
      </c>
      <c r="E285" s="208">
        <f t="shared" si="51"/>
        <v>91</v>
      </c>
      <c r="F285" s="208">
        <f t="shared" si="51"/>
        <v>91</v>
      </c>
      <c r="G285" s="208">
        <f t="shared" si="51"/>
        <v>0</v>
      </c>
      <c r="H285" s="179">
        <f t="shared" si="42"/>
        <v>100</v>
      </c>
    </row>
    <row r="286" spans="1:8" s="39" customFormat="1" ht="27" customHeight="1">
      <c r="A286" s="35"/>
      <c r="B286" s="161"/>
      <c r="C286" s="87" t="s">
        <v>18</v>
      </c>
      <c r="D286" s="159" t="s">
        <v>238</v>
      </c>
      <c r="E286" s="207">
        <v>91</v>
      </c>
      <c r="F286" s="207">
        <v>91</v>
      </c>
      <c r="G286" s="207">
        <f>E286-F286</f>
        <v>0</v>
      </c>
      <c r="H286" s="179">
        <f t="shared" si="42"/>
        <v>100</v>
      </c>
    </row>
    <row r="287" spans="1:8" s="39" customFormat="1" ht="20.25" customHeight="1">
      <c r="A287" s="35"/>
      <c r="B287" s="161" t="s">
        <v>555</v>
      </c>
      <c r="C287" s="87"/>
      <c r="D287" s="183" t="s">
        <v>678</v>
      </c>
      <c r="E287" s="207">
        <f>E288+E290</f>
        <v>4329.8</v>
      </c>
      <c r="F287" s="207">
        <f>F288+F290</f>
        <v>3018.1</v>
      </c>
      <c r="G287" s="207">
        <f>G288+G290</f>
        <v>1311.7000000000003</v>
      </c>
      <c r="H287" s="160">
        <f t="shared" si="42"/>
        <v>69.70529816619705</v>
      </c>
    </row>
    <row r="288" spans="1:8" s="39" customFormat="1" ht="34.5" customHeight="1">
      <c r="A288" s="35"/>
      <c r="B288" s="161" t="s">
        <v>556</v>
      </c>
      <c r="C288" s="87"/>
      <c r="D288" s="183" t="s">
        <v>675</v>
      </c>
      <c r="E288" s="207">
        <f>E289</f>
        <v>4329.8</v>
      </c>
      <c r="F288" s="207">
        <f>F289</f>
        <v>3018.1</v>
      </c>
      <c r="G288" s="207">
        <f>G289</f>
        <v>1311.7000000000003</v>
      </c>
      <c r="H288" s="160">
        <f t="shared" si="42"/>
        <v>69.70529816619705</v>
      </c>
    </row>
    <row r="289" spans="1:8" s="39" customFormat="1" ht="25.5">
      <c r="A289" s="35"/>
      <c r="B289" s="161"/>
      <c r="C289" s="87" t="s">
        <v>18</v>
      </c>
      <c r="D289" s="159" t="s">
        <v>238</v>
      </c>
      <c r="E289" s="207">
        <v>4329.8</v>
      </c>
      <c r="F289" s="207">
        <v>3018.1</v>
      </c>
      <c r="G289" s="207">
        <f>E289-F289</f>
        <v>1311.7000000000003</v>
      </c>
      <c r="H289" s="160">
        <f t="shared" si="42"/>
        <v>69.70529816619705</v>
      </c>
    </row>
    <row r="290" spans="1:8" s="39" customFormat="1" ht="51" hidden="1">
      <c r="A290" s="35"/>
      <c r="B290" s="161" t="s">
        <v>746</v>
      </c>
      <c r="C290" s="87"/>
      <c r="D290" s="159" t="s">
        <v>754</v>
      </c>
      <c r="E290" s="207">
        <f>E291</f>
        <v>0</v>
      </c>
      <c r="F290" s="207">
        <f>F291</f>
        <v>0</v>
      </c>
      <c r="G290" s="207">
        <f>G291</f>
        <v>0</v>
      </c>
      <c r="H290" s="165" t="str">
        <f t="shared" si="42"/>
        <v>-</v>
      </c>
    </row>
    <row r="291" spans="1:8" s="39" customFormat="1" ht="25.5" hidden="1">
      <c r="A291" s="35"/>
      <c r="B291" s="161"/>
      <c r="C291" s="87" t="s">
        <v>18</v>
      </c>
      <c r="D291" s="159" t="s">
        <v>238</v>
      </c>
      <c r="E291" s="207">
        <v>0</v>
      </c>
      <c r="F291" s="207">
        <v>0</v>
      </c>
      <c r="G291" s="207">
        <f>E291-F291</f>
        <v>0</v>
      </c>
      <c r="H291" s="165" t="str">
        <f t="shared" si="42"/>
        <v>-</v>
      </c>
    </row>
    <row r="292" spans="1:8" s="39" customFormat="1" ht="38.25">
      <c r="A292" s="35"/>
      <c r="B292" s="161" t="s">
        <v>557</v>
      </c>
      <c r="C292" s="87"/>
      <c r="D292" s="183" t="s">
        <v>679</v>
      </c>
      <c r="E292" s="207">
        <f aca="true" t="shared" si="52" ref="E292:G293">E293</f>
        <v>76.5</v>
      </c>
      <c r="F292" s="207">
        <f t="shared" si="52"/>
        <v>76.5</v>
      </c>
      <c r="G292" s="207">
        <f t="shared" si="52"/>
        <v>0</v>
      </c>
      <c r="H292" s="179">
        <f t="shared" si="42"/>
        <v>100</v>
      </c>
    </row>
    <row r="293" spans="1:8" s="39" customFormat="1" ht="25.5">
      <c r="A293" s="35"/>
      <c r="B293" s="161" t="s">
        <v>558</v>
      </c>
      <c r="C293" s="87"/>
      <c r="D293" s="183" t="s">
        <v>675</v>
      </c>
      <c r="E293" s="207">
        <f t="shared" si="52"/>
        <v>76.5</v>
      </c>
      <c r="F293" s="207">
        <f t="shared" si="52"/>
        <v>76.5</v>
      </c>
      <c r="G293" s="207">
        <f t="shared" si="52"/>
        <v>0</v>
      </c>
      <c r="H293" s="179">
        <f t="shared" si="42"/>
        <v>100</v>
      </c>
    </row>
    <row r="294" spans="1:8" s="39" customFormat="1" ht="29.25" customHeight="1">
      <c r="A294" s="35"/>
      <c r="B294" s="161"/>
      <c r="C294" s="87" t="s">
        <v>18</v>
      </c>
      <c r="D294" s="159" t="s">
        <v>238</v>
      </c>
      <c r="E294" s="207">
        <v>76.5</v>
      </c>
      <c r="F294" s="207">
        <v>76.5</v>
      </c>
      <c r="G294" s="207">
        <f>E294-F294</f>
        <v>0</v>
      </c>
      <c r="H294" s="179">
        <f t="shared" si="42"/>
        <v>100</v>
      </c>
    </row>
    <row r="295" spans="1:8" s="39" customFormat="1" ht="25.5">
      <c r="A295" s="30" t="s">
        <v>164</v>
      </c>
      <c r="B295" s="175"/>
      <c r="C295" s="30"/>
      <c r="D295" s="206" t="s">
        <v>165</v>
      </c>
      <c r="E295" s="221">
        <f>E296+E303</f>
        <v>13122</v>
      </c>
      <c r="F295" s="221">
        <f>F296+F303</f>
        <v>13062.400000000001</v>
      </c>
      <c r="G295" s="221">
        <f>G296+G303</f>
        <v>59.60000000000008</v>
      </c>
      <c r="H295" s="181">
        <f t="shared" si="42"/>
        <v>99.54580094497791</v>
      </c>
    </row>
    <row r="296" spans="1:8" s="39" customFormat="1" ht="25.5">
      <c r="A296" s="35"/>
      <c r="B296" s="175" t="s">
        <v>499</v>
      </c>
      <c r="C296" s="30"/>
      <c r="D296" s="154" t="s">
        <v>363</v>
      </c>
      <c r="E296" s="222">
        <f aca="true" t="shared" si="53" ref="E296:G298">E297</f>
        <v>6105.5</v>
      </c>
      <c r="F296" s="222">
        <f t="shared" si="53"/>
        <v>6053.200000000001</v>
      </c>
      <c r="G296" s="222">
        <f t="shared" si="53"/>
        <v>52.30000000000018</v>
      </c>
      <c r="H296" s="181">
        <f t="shared" si="42"/>
        <v>99.14339529932029</v>
      </c>
    </row>
    <row r="297" spans="1:8" s="39" customFormat="1" ht="51">
      <c r="A297" s="35"/>
      <c r="B297" s="182" t="s">
        <v>507</v>
      </c>
      <c r="C297" s="87"/>
      <c r="D297" s="217" t="s">
        <v>371</v>
      </c>
      <c r="E297" s="207">
        <f t="shared" si="53"/>
        <v>6105.5</v>
      </c>
      <c r="F297" s="207">
        <f t="shared" si="53"/>
        <v>6053.200000000001</v>
      </c>
      <c r="G297" s="207">
        <f t="shared" si="53"/>
        <v>52.30000000000018</v>
      </c>
      <c r="H297" s="160">
        <f t="shared" si="42"/>
        <v>99.14339529932029</v>
      </c>
    </row>
    <row r="298" spans="1:8" s="39" customFormat="1" ht="25.5">
      <c r="A298" s="35"/>
      <c r="B298" s="161" t="s">
        <v>508</v>
      </c>
      <c r="C298" s="87"/>
      <c r="D298" s="180" t="s">
        <v>651</v>
      </c>
      <c r="E298" s="207">
        <f t="shared" si="53"/>
        <v>6105.5</v>
      </c>
      <c r="F298" s="207">
        <f t="shared" si="53"/>
        <v>6053.200000000001</v>
      </c>
      <c r="G298" s="207">
        <f t="shared" si="53"/>
        <v>52.30000000000018</v>
      </c>
      <c r="H298" s="160">
        <f t="shared" si="42"/>
        <v>99.14339529932029</v>
      </c>
    </row>
    <row r="299" spans="1:8" s="39" customFormat="1" ht="25.5">
      <c r="A299" s="35"/>
      <c r="B299" s="161" t="s">
        <v>509</v>
      </c>
      <c r="C299" s="87"/>
      <c r="D299" s="180" t="s">
        <v>632</v>
      </c>
      <c r="E299" s="207">
        <f>E300+E301+E302</f>
        <v>6105.5</v>
      </c>
      <c r="F299" s="207">
        <f>F300+F301+F302</f>
        <v>6053.200000000001</v>
      </c>
      <c r="G299" s="207">
        <f>G300+G301+G302</f>
        <v>52.30000000000018</v>
      </c>
      <c r="H299" s="160">
        <f t="shared" si="42"/>
        <v>99.14339529932029</v>
      </c>
    </row>
    <row r="300" spans="1:8" s="39" customFormat="1" ht="51">
      <c r="A300" s="35"/>
      <c r="B300" s="161"/>
      <c r="C300" s="87" t="s">
        <v>17</v>
      </c>
      <c r="D300" s="159" t="s">
        <v>237</v>
      </c>
      <c r="E300" s="160">
        <f>3602.3+0.2+980.5</f>
        <v>4583</v>
      </c>
      <c r="F300" s="160">
        <f>3602.2+0.2+928.6</f>
        <v>4531</v>
      </c>
      <c r="G300" s="207">
        <f>E300-F300</f>
        <v>52</v>
      </c>
      <c r="H300" s="160">
        <f t="shared" si="42"/>
        <v>98.86537202705651</v>
      </c>
    </row>
    <row r="301" spans="1:8" s="39" customFormat="1" ht="25.5">
      <c r="A301" s="35"/>
      <c r="B301" s="161"/>
      <c r="C301" s="87" t="s">
        <v>18</v>
      </c>
      <c r="D301" s="159" t="s">
        <v>238</v>
      </c>
      <c r="E301" s="160">
        <f>677.5+834.4</f>
        <v>1511.9</v>
      </c>
      <c r="F301" s="160">
        <f>677.5+834.1</f>
        <v>1511.6</v>
      </c>
      <c r="G301" s="207">
        <f>E301-F301</f>
        <v>0.3000000000001819</v>
      </c>
      <c r="H301" s="160">
        <f t="shared" si="42"/>
        <v>99.98015741781863</v>
      </c>
    </row>
    <row r="302" spans="1:8" s="39" customFormat="1" ht="12.75">
      <c r="A302" s="35"/>
      <c r="B302" s="161"/>
      <c r="C302" s="87" t="s">
        <v>19</v>
      </c>
      <c r="D302" s="159" t="s">
        <v>20</v>
      </c>
      <c r="E302" s="160">
        <v>10.6</v>
      </c>
      <c r="F302" s="160">
        <v>10.6</v>
      </c>
      <c r="G302" s="207">
        <f>E302-F302</f>
        <v>0</v>
      </c>
      <c r="H302" s="160">
        <f t="shared" si="42"/>
        <v>100</v>
      </c>
    </row>
    <row r="303" spans="1:8" s="39" customFormat="1" ht="38.25">
      <c r="A303" s="35"/>
      <c r="B303" s="175" t="s">
        <v>534</v>
      </c>
      <c r="C303" s="30"/>
      <c r="D303" s="185" t="s">
        <v>360</v>
      </c>
      <c r="E303" s="221">
        <f>E308+E304</f>
        <v>7016.5</v>
      </c>
      <c r="F303" s="221">
        <f>F308+F304</f>
        <v>7009.2</v>
      </c>
      <c r="G303" s="221">
        <f>G308+G304</f>
        <v>7.299999999999898</v>
      </c>
      <c r="H303" s="181">
        <f t="shared" si="42"/>
        <v>99.8959595239792</v>
      </c>
    </row>
    <row r="304" spans="1:8" s="39" customFormat="1" ht="25.5">
      <c r="A304" s="35"/>
      <c r="B304" s="182" t="s">
        <v>548</v>
      </c>
      <c r="C304" s="87"/>
      <c r="D304" s="186" t="s">
        <v>370</v>
      </c>
      <c r="E304" s="207">
        <f>E305</f>
        <v>6.5</v>
      </c>
      <c r="F304" s="207">
        <f aca="true" t="shared" si="54" ref="F304:G306">F305</f>
        <v>0</v>
      </c>
      <c r="G304" s="207">
        <f t="shared" si="54"/>
        <v>6.5</v>
      </c>
      <c r="H304" s="160">
        <f t="shared" si="42"/>
        <v>0</v>
      </c>
    </row>
    <row r="305" spans="1:8" s="39" customFormat="1" ht="12.75">
      <c r="A305" s="35"/>
      <c r="B305" s="161" t="s">
        <v>555</v>
      </c>
      <c r="C305" s="87"/>
      <c r="D305" s="183" t="s">
        <v>678</v>
      </c>
      <c r="E305" s="207">
        <f>E306</f>
        <v>6.5</v>
      </c>
      <c r="F305" s="207">
        <f t="shared" si="54"/>
        <v>0</v>
      </c>
      <c r="G305" s="207">
        <f t="shared" si="54"/>
        <v>6.5</v>
      </c>
      <c r="H305" s="160">
        <f t="shared" si="42"/>
        <v>0</v>
      </c>
    </row>
    <row r="306" spans="1:8" s="39" customFormat="1" ht="63.75">
      <c r="A306" s="35"/>
      <c r="B306" s="161" t="s">
        <v>747</v>
      </c>
      <c r="C306" s="87"/>
      <c r="D306" s="159" t="s">
        <v>755</v>
      </c>
      <c r="E306" s="207">
        <f>E307</f>
        <v>6.5</v>
      </c>
      <c r="F306" s="207">
        <f t="shared" si="54"/>
        <v>0</v>
      </c>
      <c r="G306" s="207">
        <f t="shared" si="54"/>
        <v>6.5</v>
      </c>
      <c r="H306" s="160">
        <f t="shared" si="42"/>
        <v>0</v>
      </c>
    </row>
    <row r="307" spans="1:8" s="39" customFormat="1" ht="25.5">
      <c r="A307" s="35"/>
      <c r="B307" s="161"/>
      <c r="C307" s="87" t="s">
        <v>18</v>
      </c>
      <c r="D307" s="159" t="s">
        <v>238</v>
      </c>
      <c r="E307" s="207">
        <v>6.5</v>
      </c>
      <c r="F307" s="207">
        <v>0</v>
      </c>
      <c r="G307" s="207">
        <f>E307-F307</f>
        <v>6.5</v>
      </c>
      <c r="H307" s="160">
        <f t="shared" si="42"/>
        <v>0</v>
      </c>
    </row>
    <row r="308" spans="1:8" s="39" customFormat="1" ht="43.5" customHeight="1">
      <c r="A308" s="35"/>
      <c r="B308" s="182" t="s">
        <v>559</v>
      </c>
      <c r="C308" s="87"/>
      <c r="D308" s="186" t="s">
        <v>373</v>
      </c>
      <c r="E308" s="207">
        <f aca="true" t="shared" si="55" ref="E308:G309">E309</f>
        <v>7010</v>
      </c>
      <c r="F308" s="207">
        <f t="shared" si="55"/>
        <v>7009.2</v>
      </c>
      <c r="G308" s="207">
        <f t="shared" si="55"/>
        <v>0.7999999999998977</v>
      </c>
      <c r="H308" s="160">
        <f t="shared" si="42"/>
        <v>99.98858773181169</v>
      </c>
    </row>
    <row r="309" spans="1:8" s="39" customFormat="1" ht="25.5">
      <c r="A309" s="35"/>
      <c r="B309" s="161" t="s">
        <v>560</v>
      </c>
      <c r="C309" s="87"/>
      <c r="D309" s="180" t="s">
        <v>651</v>
      </c>
      <c r="E309" s="207">
        <f t="shared" si="55"/>
        <v>7010</v>
      </c>
      <c r="F309" s="207">
        <f t="shared" si="55"/>
        <v>7009.2</v>
      </c>
      <c r="G309" s="207">
        <f t="shared" si="55"/>
        <v>0.7999999999998977</v>
      </c>
      <c r="H309" s="160">
        <f t="shared" si="42"/>
        <v>99.98858773181169</v>
      </c>
    </row>
    <row r="310" spans="1:8" s="39" customFormat="1" ht="31.5" customHeight="1">
      <c r="A310" s="35"/>
      <c r="B310" s="161" t="s">
        <v>561</v>
      </c>
      <c r="C310" s="87"/>
      <c r="D310" s="180" t="s">
        <v>632</v>
      </c>
      <c r="E310" s="207">
        <f>E311+E312+E313</f>
        <v>7010</v>
      </c>
      <c r="F310" s="207">
        <f>F311+F312+F313</f>
        <v>7009.2</v>
      </c>
      <c r="G310" s="207">
        <f>G311+G312+G313</f>
        <v>0.7999999999998977</v>
      </c>
      <c r="H310" s="160">
        <f t="shared" si="42"/>
        <v>99.98858773181169</v>
      </c>
    </row>
    <row r="311" spans="1:8" s="39" customFormat="1" ht="57.75" customHeight="1">
      <c r="A311" s="35"/>
      <c r="B311" s="161"/>
      <c r="C311" s="87" t="s">
        <v>17</v>
      </c>
      <c r="D311" s="159" t="s">
        <v>237</v>
      </c>
      <c r="E311" s="207">
        <f>4692+0.7+1355</f>
        <v>6047.7</v>
      </c>
      <c r="F311" s="207">
        <f>4692+0.7+1355</f>
        <v>6047.7</v>
      </c>
      <c r="G311" s="207">
        <f>E311-F311</f>
        <v>0</v>
      </c>
      <c r="H311" s="160">
        <f t="shared" si="42"/>
        <v>100</v>
      </c>
    </row>
    <row r="312" spans="1:8" s="39" customFormat="1" ht="36" customHeight="1">
      <c r="A312" s="35"/>
      <c r="B312" s="175"/>
      <c r="C312" s="87" t="s">
        <v>18</v>
      </c>
      <c r="D312" s="159" t="s">
        <v>238</v>
      </c>
      <c r="E312" s="207">
        <f>254.9+395.4</f>
        <v>650.3</v>
      </c>
      <c r="F312" s="207">
        <f>254.9+395.3</f>
        <v>650.2</v>
      </c>
      <c r="G312" s="207">
        <f>E312-F312</f>
        <v>0.09999999999990905</v>
      </c>
      <c r="H312" s="160">
        <f t="shared" si="42"/>
        <v>99.98462248193142</v>
      </c>
    </row>
    <row r="313" spans="1:8" s="39" customFormat="1" ht="18" customHeight="1">
      <c r="A313" s="35"/>
      <c r="B313" s="161"/>
      <c r="C313" s="87" t="s">
        <v>19</v>
      </c>
      <c r="D313" s="159" t="s">
        <v>20</v>
      </c>
      <c r="E313" s="207">
        <f>307.2+4.5+0.3</f>
        <v>312</v>
      </c>
      <c r="F313" s="207">
        <f>307.2+3.8+0.3</f>
        <v>311.3</v>
      </c>
      <c r="G313" s="207">
        <f>E313-F313</f>
        <v>0.6999999999999886</v>
      </c>
      <c r="H313" s="160">
        <f t="shared" si="42"/>
        <v>99.77564102564102</v>
      </c>
    </row>
    <row r="314" spans="1:8" s="39" customFormat="1" ht="27" customHeight="1">
      <c r="A314" s="30" t="s">
        <v>152</v>
      </c>
      <c r="B314" s="30"/>
      <c r="C314" s="30"/>
      <c r="D314" s="206" t="s">
        <v>153</v>
      </c>
      <c r="E314" s="221">
        <f>E315+E333</f>
        <v>6422</v>
      </c>
      <c r="F314" s="221">
        <f>F315+F333</f>
        <v>6417.800000000001</v>
      </c>
      <c r="G314" s="221">
        <f>G315+G333</f>
        <v>4.199999999999932</v>
      </c>
      <c r="H314" s="181">
        <f t="shared" si="42"/>
        <v>99.93459981314234</v>
      </c>
    </row>
    <row r="315" spans="1:8" s="39" customFormat="1" ht="20.25" customHeight="1">
      <c r="A315" s="30" t="s">
        <v>154</v>
      </c>
      <c r="B315" s="175"/>
      <c r="C315" s="30"/>
      <c r="D315" s="205" t="s">
        <v>155</v>
      </c>
      <c r="E315" s="221">
        <f>E316</f>
        <v>4630.5</v>
      </c>
      <c r="F315" s="221">
        <f>F316</f>
        <v>4626.400000000001</v>
      </c>
      <c r="G315" s="221">
        <f>G316</f>
        <v>4.100000000000023</v>
      </c>
      <c r="H315" s="181">
        <f t="shared" si="42"/>
        <v>99.91145664615053</v>
      </c>
    </row>
    <row r="316" spans="1:8" s="39" customFormat="1" ht="63.75">
      <c r="A316" s="30"/>
      <c r="B316" s="175" t="s">
        <v>465</v>
      </c>
      <c r="C316" s="30"/>
      <c r="D316" s="154" t="s">
        <v>374</v>
      </c>
      <c r="E316" s="221">
        <f>E317+E327</f>
        <v>4630.5</v>
      </c>
      <c r="F316" s="221">
        <f>F317+F327</f>
        <v>4626.400000000001</v>
      </c>
      <c r="G316" s="221">
        <f>G317+G327</f>
        <v>4.100000000000023</v>
      </c>
      <c r="H316" s="181">
        <f>IF(E316=0,"-",F316/E316*100)</f>
        <v>99.91145664615053</v>
      </c>
    </row>
    <row r="317" spans="1:8" s="39" customFormat="1" ht="25.5">
      <c r="A317" s="30"/>
      <c r="B317" s="182" t="s">
        <v>482</v>
      </c>
      <c r="C317" s="87"/>
      <c r="D317" s="178" t="s">
        <v>375</v>
      </c>
      <c r="E317" s="207">
        <f>E318+E321+E324</f>
        <v>1158.1000000000001</v>
      </c>
      <c r="F317" s="207">
        <f>F318+F321+F324</f>
        <v>1158.1000000000001</v>
      </c>
      <c r="G317" s="207">
        <f>G318+G321+G324</f>
        <v>0</v>
      </c>
      <c r="H317" s="179">
        <f aca="true" t="shared" si="56" ref="H317:H361">IF(E317=0,"-",F317/E317*100)</f>
        <v>100</v>
      </c>
    </row>
    <row r="318" spans="1:8" s="39" customFormat="1" ht="38.25">
      <c r="A318" s="87"/>
      <c r="B318" s="161" t="s">
        <v>483</v>
      </c>
      <c r="C318" s="87"/>
      <c r="D318" s="180" t="s">
        <v>641</v>
      </c>
      <c r="E318" s="207">
        <f aca="true" t="shared" si="57" ref="E318:G319">E319</f>
        <v>920.4</v>
      </c>
      <c r="F318" s="207">
        <f t="shared" si="57"/>
        <v>920.4</v>
      </c>
      <c r="G318" s="207">
        <f t="shared" si="57"/>
        <v>0</v>
      </c>
      <c r="H318" s="179">
        <f t="shared" si="56"/>
        <v>100</v>
      </c>
    </row>
    <row r="319" spans="1:8" s="39" customFormat="1" ht="25.5">
      <c r="A319" s="21"/>
      <c r="B319" s="161" t="s">
        <v>484</v>
      </c>
      <c r="C319" s="87"/>
      <c r="D319" s="180" t="s">
        <v>632</v>
      </c>
      <c r="E319" s="207">
        <f t="shared" si="57"/>
        <v>920.4</v>
      </c>
      <c r="F319" s="207">
        <f t="shared" si="57"/>
        <v>920.4</v>
      </c>
      <c r="G319" s="207">
        <f t="shared" si="57"/>
        <v>0</v>
      </c>
      <c r="H319" s="179">
        <f t="shared" si="56"/>
        <v>100</v>
      </c>
    </row>
    <row r="320" spans="1:8" s="39" customFormat="1" ht="25.5">
      <c r="A320" s="35"/>
      <c r="B320" s="161"/>
      <c r="C320" s="87" t="s">
        <v>26</v>
      </c>
      <c r="D320" s="159" t="s">
        <v>27</v>
      </c>
      <c r="E320" s="207">
        <v>920.4</v>
      </c>
      <c r="F320" s="207">
        <v>920.4</v>
      </c>
      <c r="G320" s="207">
        <f>E320-F320</f>
        <v>0</v>
      </c>
      <c r="H320" s="179">
        <f t="shared" si="56"/>
        <v>100</v>
      </c>
    </row>
    <row r="321" spans="1:8" s="39" customFormat="1" ht="25.5">
      <c r="A321" s="35"/>
      <c r="B321" s="161" t="s">
        <v>485</v>
      </c>
      <c r="C321" s="87"/>
      <c r="D321" s="180" t="s">
        <v>642</v>
      </c>
      <c r="E321" s="207">
        <f aca="true" t="shared" si="58" ref="E321:G322">E322</f>
        <v>150</v>
      </c>
      <c r="F321" s="207">
        <f t="shared" si="58"/>
        <v>150</v>
      </c>
      <c r="G321" s="207">
        <f t="shared" si="58"/>
        <v>0</v>
      </c>
      <c r="H321" s="179">
        <f t="shared" si="56"/>
        <v>100</v>
      </c>
    </row>
    <row r="322" spans="1:8" s="39" customFormat="1" ht="25.5">
      <c r="A322" s="35"/>
      <c r="B322" s="161" t="s">
        <v>486</v>
      </c>
      <c r="C322" s="87"/>
      <c r="D322" s="180" t="s">
        <v>643</v>
      </c>
      <c r="E322" s="207">
        <f t="shared" si="58"/>
        <v>150</v>
      </c>
      <c r="F322" s="207">
        <f t="shared" si="58"/>
        <v>150</v>
      </c>
      <c r="G322" s="207">
        <f t="shared" si="58"/>
        <v>0</v>
      </c>
      <c r="H322" s="179">
        <f t="shared" si="56"/>
        <v>100</v>
      </c>
    </row>
    <row r="323" spans="1:8" s="39" customFormat="1" ht="25.5">
      <c r="A323" s="35"/>
      <c r="B323" s="161"/>
      <c r="C323" s="87" t="s">
        <v>26</v>
      </c>
      <c r="D323" s="159" t="s">
        <v>27</v>
      </c>
      <c r="E323" s="207">
        <v>150</v>
      </c>
      <c r="F323" s="207">
        <v>150</v>
      </c>
      <c r="G323" s="207">
        <f>E323-F323</f>
        <v>0</v>
      </c>
      <c r="H323" s="179">
        <f t="shared" si="56"/>
        <v>100</v>
      </c>
    </row>
    <row r="324" spans="1:8" s="39" customFormat="1" ht="25.5">
      <c r="A324" s="35"/>
      <c r="B324" s="161" t="s">
        <v>487</v>
      </c>
      <c r="C324" s="87"/>
      <c r="D324" s="180" t="s">
        <v>644</v>
      </c>
      <c r="E324" s="207">
        <f aca="true" t="shared" si="59" ref="E324:G325">E325</f>
        <v>87.7</v>
      </c>
      <c r="F324" s="207">
        <f t="shared" si="59"/>
        <v>87.7</v>
      </c>
      <c r="G324" s="207">
        <f t="shared" si="59"/>
        <v>0</v>
      </c>
      <c r="H324" s="179">
        <f t="shared" si="56"/>
        <v>100</v>
      </c>
    </row>
    <row r="325" spans="1:8" s="39" customFormat="1" ht="12.75">
      <c r="A325" s="35"/>
      <c r="B325" s="161" t="s">
        <v>488</v>
      </c>
      <c r="C325" s="87"/>
      <c r="D325" s="180" t="s">
        <v>636</v>
      </c>
      <c r="E325" s="207">
        <f t="shared" si="59"/>
        <v>87.7</v>
      </c>
      <c r="F325" s="207">
        <f t="shared" si="59"/>
        <v>87.7</v>
      </c>
      <c r="G325" s="207">
        <f t="shared" si="59"/>
        <v>0</v>
      </c>
      <c r="H325" s="179">
        <f t="shared" si="56"/>
        <v>100</v>
      </c>
    </row>
    <row r="326" spans="1:8" s="39" customFormat="1" ht="25.5">
      <c r="A326" s="35"/>
      <c r="B326" s="161"/>
      <c r="C326" s="87" t="s">
        <v>18</v>
      </c>
      <c r="D326" s="159" t="s">
        <v>238</v>
      </c>
      <c r="E326" s="207">
        <v>87.7</v>
      </c>
      <c r="F326" s="207">
        <v>87.7</v>
      </c>
      <c r="G326" s="207">
        <f>E326-F326</f>
        <v>0</v>
      </c>
      <c r="H326" s="179">
        <f t="shared" si="56"/>
        <v>100</v>
      </c>
    </row>
    <row r="327" spans="1:8" s="39" customFormat="1" ht="51">
      <c r="A327" s="21"/>
      <c r="B327" s="182" t="s">
        <v>494</v>
      </c>
      <c r="C327" s="87"/>
      <c r="D327" s="178" t="s">
        <v>377</v>
      </c>
      <c r="E327" s="207">
        <f aca="true" t="shared" si="60" ref="E327:G328">E328</f>
        <v>3472.4</v>
      </c>
      <c r="F327" s="207">
        <f t="shared" si="60"/>
        <v>3468.3</v>
      </c>
      <c r="G327" s="207">
        <f t="shared" si="60"/>
        <v>4.100000000000023</v>
      </c>
      <c r="H327" s="179">
        <f t="shared" si="56"/>
        <v>99.88192604538648</v>
      </c>
    </row>
    <row r="328" spans="1:8" s="39" customFormat="1" ht="25.5">
      <c r="A328" s="21"/>
      <c r="B328" s="161" t="s">
        <v>495</v>
      </c>
      <c r="C328" s="87"/>
      <c r="D328" s="180" t="s">
        <v>583</v>
      </c>
      <c r="E328" s="207">
        <f t="shared" si="60"/>
        <v>3472.4</v>
      </c>
      <c r="F328" s="207">
        <f t="shared" si="60"/>
        <v>3468.3</v>
      </c>
      <c r="G328" s="207">
        <f t="shared" si="60"/>
        <v>4.100000000000023</v>
      </c>
      <c r="H328" s="160">
        <f t="shared" si="56"/>
        <v>99.88192604538648</v>
      </c>
    </row>
    <row r="329" spans="1:8" s="39" customFormat="1" ht="25.5">
      <c r="A329" s="21"/>
      <c r="B329" s="161" t="s">
        <v>496</v>
      </c>
      <c r="C329" s="87"/>
      <c r="D329" s="180" t="s">
        <v>584</v>
      </c>
      <c r="E329" s="207">
        <f>E330+E331+E332</f>
        <v>3472.4</v>
      </c>
      <c r="F329" s="207">
        <f>F330+F331+F332</f>
        <v>3468.3</v>
      </c>
      <c r="G329" s="207">
        <f>G330+G331+G332</f>
        <v>4.100000000000023</v>
      </c>
      <c r="H329" s="160">
        <f t="shared" si="56"/>
        <v>99.88192604538648</v>
      </c>
    </row>
    <row r="330" spans="1:8" s="39" customFormat="1" ht="51">
      <c r="A330" s="21"/>
      <c r="B330" s="161"/>
      <c r="C330" s="87" t="s">
        <v>17</v>
      </c>
      <c r="D330" s="159" t="s">
        <v>237</v>
      </c>
      <c r="E330" s="207">
        <f>2433.9+726.7</f>
        <v>3160.6000000000004</v>
      </c>
      <c r="F330" s="207">
        <f>2433.9+726.7</f>
        <v>3160.6000000000004</v>
      </c>
      <c r="G330" s="207">
        <f>E330-F330</f>
        <v>0</v>
      </c>
      <c r="H330" s="160">
        <f t="shared" si="56"/>
        <v>100</v>
      </c>
    </row>
    <row r="331" spans="1:8" s="39" customFormat="1" ht="25.5">
      <c r="A331" s="21"/>
      <c r="B331" s="161"/>
      <c r="C331" s="87" t="s">
        <v>18</v>
      </c>
      <c r="D331" s="159" t="s">
        <v>238</v>
      </c>
      <c r="E331" s="207">
        <f>226.8+73.9</f>
        <v>300.70000000000005</v>
      </c>
      <c r="F331" s="207">
        <f>222.7+73.9</f>
        <v>296.6</v>
      </c>
      <c r="G331" s="207">
        <f>E331-F331</f>
        <v>4.100000000000023</v>
      </c>
      <c r="H331" s="160">
        <f t="shared" si="56"/>
        <v>98.63651479880279</v>
      </c>
    </row>
    <row r="332" spans="1:8" s="39" customFormat="1" ht="12.75">
      <c r="A332" s="21"/>
      <c r="B332" s="161"/>
      <c r="C332" s="87" t="s">
        <v>19</v>
      </c>
      <c r="D332" s="159" t="s">
        <v>20</v>
      </c>
      <c r="E332" s="207">
        <f>10.2+0.9</f>
        <v>11.1</v>
      </c>
      <c r="F332" s="207">
        <f>10.2+0.9</f>
        <v>11.1</v>
      </c>
      <c r="G332" s="207">
        <f>E332-F332</f>
        <v>0</v>
      </c>
      <c r="H332" s="160">
        <f t="shared" si="56"/>
        <v>100</v>
      </c>
    </row>
    <row r="333" spans="1:8" s="39" customFormat="1" ht="19.5" customHeight="1">
      <c r="A333" s="30" t="s">
        <v>156</v>
      </c>
      <c r="B333" s="30"/>
      <c r="C333" s="30"/>
      <c r="D333" s="205" t="s">
        <v>157</v>
      </c>
      <c r="E333" s="221">
        <f aca="true" t="shared" si="61" ref="E333:G336">E334</f>
        <v>1791.5</v>
      </c>
      <c r="F333" s="221">
        <f t="shared" si="61"/>
        <v>1791.4</v>
      </c>
      <c r="G333" s="221">
        <f t="shared" si="61"/>
        <v>0.09999999999990905</v>
      </c>
      <c r="H333" s="176">
        <f t="shared" si="56"/>
        <v>99.9944180854033</v>
      </c>
    </row>
    <row r="334" spans="1:8" s="39" customFormat="1" ht="63.75">
      <c r="A334" s="30"/>
      <c r="B334" s="175" t="s">
        <v>465</v>
      </c>
      <c r="C334" s="30"/>
      <c r="D334" s="154" t="s">
        <v>374</v>
      </c>
      <c r="E334" s="221">
        <f t="shared" si="61"/>
        <v>1791.5</v>
      </c>
      <c r="F334" s="221">
        <f t="shared" si="61"/>
        <v>1791.4</v>
      </c>
      <c r="G334" s="221">
        <f t="shared" si="61"/>
        <v>0.09999999999990905</v>
      </c>
      <c r="H334" s="181">
        <f t="shared" si="56"/>
        <v>99.9944180854033</v>
      </c>
    </row>
    <row r="335" spans="1:8" s="39" customFormat="1" ht="51">
      <c r="A335" s="87"/>
      <c r="B335" s="182" t="s">
        <v>494</v>
      </c>
      <c r="C335" s="87"/>
      <c r="D335" s="178" t="s">
        <v>377</v>
      </c>
      <c r="E335" s="207">
        <f t="shared" si="61"/>
        <v>1791.5</v>
      </c>
      <c r="F335" s="207">
        <f t="shared" si="61"/>
        <v>1791.4</v>
      </c>
      <c r="G335" s="207">
        <f t="shared" si="61"/>
        <v>0.09999999999990905</v>
      </c>
      <c r="H335" s="160">
        <f t="shared" si="56"/>
        <v>99.9944180854033</v>
      </c>
    </row>
    <row r="336" spans="1:8" s="158" customFormat="1" ht="12.75">
      <c r="A336" s="30"/>
      <c r="B336" s="161" t="s">
        <v>497</v>
      </c>
      <c r="C336" s="87"/>
      <c r="D336" s="180" t="s">
        <v>372</v>
      </c>
      <c r="E336" s="207">
        <f t="shared" si="61"/>
        <v>1791.5</v>
      </c>
      <c r="F336" s="207">
        <f t="shared" si="61"/>
        <v>1791.4</v>
      </c>
      <c r="G336" s="207">
        <f t="shared" si="61"/>
        <v>0.09999999999990905</v>
      </c>
      <c r="H336" s="160">
        <f t="shared" si="56"/>
        <v>99.9944180854033</v>
      </c>
    </row>
    <row r="337" spans="1:8" s="158" customFormat="1" ht="25.5">
      <c r="A337" s="30"/>
      <c r="B337" s="161" t="s">
        <v>498</v>
      </c>
      <c r="C337" s="87"/>
      <c r="D337" s="180" t="s">
        <v>632</v>
      </c>
      <c r="E337" s="207">
        <f>E338+E339</f>
        <v>1791.5</v>
      </c>
      <c r="F337" s="207">
        <f>F338+F339</f>
        <v>1791.4</v>
      </c>
      <c r="G337" s="207">
        <f>G338+G339</f>
        <v>0.09999999999990905</v>
      </c>
      <c r="H337" s="179">
        <f t="shared" si="56"/>
        <v>99.9944180854033</v>
      </c>
    </row>
    <row r="338" spans="1:8" s="158" customFormat="1" ht="51">
      <c r="A338" s="21"/>
      <c r="B338" s="161"/>
      <c r="C338" s="87" t="s">
        <v>17</v>
      </c>
      <c r="D338" s="159" t="s">
        <v>237</v>
      </c>
      <c r="E338" s="207">
        <f>1303.2+389.9</f>
        <v>1693.1</v>
      </c>
      <c r="F338" s="207">
        <f>1303.1+389.9</f>
        <v>1693</v>
      </c>
      <c r="G338" s="207">
        <f>E338-F338</f>
        <v>0.09999999999990905</v>
      </c>
      <c r="H338" s="160">
        <f t="shared" si="56"/>
        <v>99.99409367432521</v>
      </c>
    </row>
    <row r="339" spans="1:8" s="158" customFormat="1" ht="25.5">
      <c r="A339" s="21"/>
      <c r="B339" s="161"/>
      <c r="C339" s="87" t="s">
        <v>18</v>
      </c>
      <c r="D339" s="159" t="s">
        <v>238</v>
      </c>
      <c r="E339" s="208">
        <f>83.6+14.8</f>
        <v>98.39999999999999</v>
      </c>
      <c r="F339" s="208">
        <f>83.6+14.8</f>
        <v>98.39999999999999</v>
      </c>
      <c r="G339" s="207">
        <f>E339-F339</f>
        <v>0</v>
      </c>
      <c r="H339" s="160">
        <f t="shared" si="56"/>
        <v>100</v>
      </c>
    </row>
    <row r="340" spans="1:8" s="158" customFormat="1" ht="12.75">
      <c r="A340" s="30" t="s">
        <v>158</v>
      </c>
      <c r="B340" s="175"/>
      <c r="C340" s="30"/>
      <c r="D340" s="206" t="s">
        <v>171</v>
      </c>
      <c r="E340" s="221">
        <f>E341</f>
        <v>26762.999999999996</v>
      </c>
      <c r="F340" s="221">
        <f>F341</f>
        <v>26762.999999999996</v>
      </c>
      <c r="G340" s="221">
        <f>G341</f>
        <v>0</v>
      </c>
      <c r="H340" s="181">
        <f t="shared" si="56"/>
        <v>100</v>
      </c>
    </row>
    <row r="341" spans="1:8" s="39" customFormat="1" ht="12.75">
      <c r="A341" s="30" t="s">
        <v>159</v>
      </c>
      <c r="B341" s="175"/>
      <c r="C341" s="30"/>
      <c r="D341" s="206" t="s">
        <v>160</v>
      </c>
      <c r="E341" s="221">
        <f>E342+E346</f>
        <v>26762.999999999996</v>
      </c>
      <c r="F341" s="221">
        <f>F342+F346</f>
        <v>26762.999999999996</v>
      </c>
      <c r="G341" s="221">
        <f>G342+G346</f>
        <v>0</v>
      </c>
      <c r="H341" s="176">
        <f t="shared" si="56"/>
        <v>100</v>
      </c>
    </row>
    <row r="342" spans="1:8" s="39" customFormat="1" ht="51">
      <c r="A342" s="30"/>
      <c r="B342" s="175" t="s">
        <v>415</v>
      </c>
      <c r="C342" s="30"/>
      <c r="D342" s="154" t="s">
        <v>357</v>
      </c>
      <c r="E342" s="222">
        <f aca="true" t="shared" si="62" ref="E342:G344">E343</f>
        <v>407.1</v>
      </c>
      <c r="F342" s="222">
        <f t="shared" si="62"/>
        <v>407.1</v>
      </c>
      <c r="G342" s="222">
        <f t="shared" si="62"/>
        <v>0</v>
      </c>
      <c r="H342" s="176">
        <f t="shared" si="56"/>
        <v>100</v>
      </c>
    </row>
    <row r="343" spans="1:8" s="39" customFormat="1" ht="51">
      <c r="A343" s="30"/>
      <c r="B343" s="182" t="s">
        <v>416</v>
      </c>
      <c r="C343" s="87"/>
      <c r="D343" s="178" t="s">
        <v>595</v>
      </c>
      <c r="E343" s="208">
        <f t="shared" si="62"/>
        <v>407.1</v>
      </c>
      <c r="F343" s="208">
        <f t="shared" si="62"/>
        <v>407.1</v>
      </c>
      <c r="G343" s="208">
        <f t="shared" si="62"/>
        <v>0</v>
      </c>
      <c r="H343" s="179">
        <f t="shared" si="56"/>
        <v>100</v>
      </c>
    </row>
    <row r="344" spans="1:8" s="39" customFormat="1" ht="25.5">
      <c r="A344" s="30"/>
      <c r="B344" s="161" t="s">
        <v>417</v>
      </c>
      <c r="C344" s="87"/>
      <c r="D344" s="180" t="s">
        <v>596</v>
      </c>
      <c r="E344" s="208">
        <f t="shared" si="62"/>
        <v>407.1</v>
      </c>
      <c r="F344" s="208">
        <f t="shared" si="62"/>
        <v>407.1</v>
      </c>
      <c r="G344" s="208">
        <f t="shared" si="62"/>
        <v>0</v>
      </c>
      <c r="H344" s="179">
        <f t="shared" si="56"/>
        <v>100</v>
      </c>
    </row>
    <row r="345" spans="1:8" s="39" customFormat="1" ht="25.5">
      <c r="A345" s="30"/>
      <c r="B345" s="161"/>
      <c r="C345" s="87" t="s">
        <v>26</v>
      </c>
      <c r="D345" s="159" t="s">
        <v>27</v>
      </c>
      <c r="E345" s="208">
        <v>407.1</v>
      </c>
      <c r="F345" s="208">
        <v>407.1</v>
      </c>
      <c r="G345" s="207">
        <f>E345-F345</f>
        <v>0</v>
      </c>
      <c r="H345" s="179">
        <f t="shared" si="56"/>
        <v>100</v>
      </c>
    </row>
    <row r="346" spans="1:8" s="39" customFormat="1" ht="67.5" customHeight="1">
      <c r="A346" s="87"/>
      <c r="B346" s="175" t="s">
        <v>465</v>
      </c>
      <c r="C346" s="30"/>
      <c r="D346" s="154" t="s">
        <v>374</v>
      </c>
      <c r="E346" s="221">
        <f>E347</f>
        <v>26355.899999999998</v>
      </c>
      <c r="F346" s="221">
        <f>F347</f>
        <v>26355.899999999998</v>
      </c>
      <c r="G346" s="221">
        <f>G347</f>
        <v>0</v>
      </c>
      <c r="H346" s="176">
        <f t="shared" si="56"/>
        <v>100</v>
      </c>
    </row>
    <row r="347" spans="1:8" s="39" customFormat="1" ht="12.75">
      <c r="A347" s="35"/>
      <c r="B347" s="182" t="s">
        <v>466</v>
      </c>
      <c r="C347" s="87"/>
      <c r="D347" s="178" t="s">
        <v>378</v>
      </c>
      <c r="E347" s="207">
        <f>E348+E351+E354+E357+E360</f>
        <v>26355.899999999998</v>
      </c>
      <c r="F347" s="207">
        <f>F348+F351+F354+F357+F360</f>
        <v>26355.899999999998</v>
      </c>
      <c r="G347" s="207">
        <f>G348+G351+G354+G357+G360</f>
        <v>0</v>
      </c>
      <c r="H347" s="160">
        <f t="shared" si="56"/>
        <v>100</v>
      </c>
    </row>
    <row r="348" spans="1:8" s="39" customFormat="1" ht="38.25">
      <c r="A348" s="35"/>
      <c r="B348" s="161" t="s">
        <v>467</v>
      </c>
      <c r="C348" s="87"/>
      <c r="D348" s="180" t="s">
        <v>631</v>
      </c>
      <c r="E348" s="207">
        <f aca="true" t="shared" si="63" ref="E348:G349">E349</f>
        <v>11124.6</v>
      </c>
      <c r="F348" s="207">
        <f t="shared" si="63"/>
        <v>11124.6</v>
      </c>
      <c r="G348" s="207">
        <f t="shared" si="63"/>
        <v>0</v>
      </c>
      <c r="H348" s="160">
        <f t="shared" si="56"/>
        <v>100</v>
      </c>
    </row>
    <row r="349" spans="1:8" s="39" customFormat="1" ht="25.5">
      <c r="A349" s="35"/>
      <c r="B349" s="161" t="s">
        <v>468</v>
      </c>
      <c r="C349" s="87"/>
      <c r="D349" s="180" t="s">
        <v>632</v>
      </c>
      <c r="E349" s="207">
        <f t="shared" si="63"/>
        <v>11124.6</v>
      </c>
      <c r="F349" s="207">
        <f t="shared" si="63"/>
        <v>11124.6</v>
      </c>
      <c r="G349" s="207">
        <f t="shared" si="63"/>
        <v>0</v>
      </c>
      <c r="H349" s="160">
        <f t="shared" si="56"/>
        <v>100</v>
      </c>
    </row>
    <row r="350" spans="1:8" s="39" customFormat="1" ht="25.5">
      <c r="A350" s="35"/>
      <c r="B350" s="161"/>
      <c r="C350" s="87" t="s">
        <v>26</v>
      </c>
      <c r="D350" s="159" t="s">
        <v>27</v>
      </c>
      <c r="E350" s="207">
        <f>12360.7-1236.1</f>
        <v>11124.6</v>
      </c>
      <c r="F350" s="207">
        <v>11124.6</v>
      </c>
      <c r="G350" s="207">
        <f>E350-F350</f>
        <v>0</v>
      </c>
      <c r="H350" s="160">
        <f t="shared" si="56"/>
        <v>100</v>
      </c>
    </row>
    <row r="351" spans="1:8" s="39" customFormat="1" ht="42" customHeight="1">
      <c r="A351" s="35"/>
      <c r="B351" s="161" t="s">
        <v>469</v>
      </c>
      <c r="C351" s="87"/>
      <c r="D351" s="159" t="s">
        <v>633</v>
      </c>
      <c r="E351" s="207">
        <f aca="true" t="shared" si="64" ref="E351:G352">E352</f>
        <v>8916.9</v>
      </c>
      <c r="F351" s="207">
        <f t="shared" si="64"/>
        <v>8916.9</v>
      </c>
      <c r="G351" s="207">
        <f t="shared" si="64"/>
        <v>0</v>
      </c>
      <c r="H351" s="160">
        <f t="shared" si="56"/>
        <v>100</v>
      </c>
    </row>
    <row r="352" spans="1:8" s="39" customFormat="1" ht="25.5">
      <c r="A352" s="35"/>
      <c r="B352" s="87" t="s">
        <v>470</v>
      </c>
      <c r="C352" s="87"/>
      <c r="D352" s="180" t="s">
        <v>632</v>
      </c>
      <c r="E352" s="207">
        <f t="shared" si="64"/>
        <v>8916.9</v>
      </c>
      <c r="F352" s="207">
        <f t="shared" si="64"/>
        <v>8916.9</v>
      </c>
      <c r="G352" s="207">
        <f t="shared" si="64"/>
        <v>0</v>
      </c>
      <c r="H352" s="160">
        <f t="shared" si="56"/>
        <v>100</v>
      </c>
    </row>
    <row r="353" spans="1:8" s="39" customFormat="1" ht="25.5">
      <c r="A353" s="35"/>
      <c r="B353" s="161"/>
      <c r="C353" s="87" t="s">
        <v>26</v>
      </c>
      <c r="D353" s="159" t="s">
        <v>27</v>
      </c>
      <c r="E353" s="207">
        <v>8916.9</v>
      </c>
      <c r="F353" s="207">
        <v>8916.9</v>
      </c>
      <c r="G353" s="207">
        <f>E353-F353</f>
        <v>0</v>
      </c>
      <c r="H353" s="179">
        <f t="shared" si="56"/>
        <v>100</v>
      </c>
    </row>
    <row r="354" spans="1:8" s="39" customFormat="1" ht="32.25" customHeight="1">
      <c r="A354" s="35"/>
      <c r="B354" s="161" t="s">
        <v>471</v>
      </c>
      <c r="C354" s="87"/>
      <c r="D354" s="180" t="s">
        <v>634</v>
      </c>
      <c r="E354" s="207">
        <f aca="true" t="shared" si="65" ref="E354:G355">E355</f>
        <v>6074</v>
      </c>
      <c r="F354" s="207">
        <f t="shared" si="65"/>
        <v>6074</v>
      </c>
      <c r="G354" s="207">
        <f t="shared" si="65"/>
        <v>0</v>
      </c>
      <c r="H354" s="179">
        <f t="shared" si="56"/>
        <v>100</v>
      </c>
    </row>
    <row r="355" spans="1:8" s="39" customFormat="1" ht="25.5">
      <c r="A355" s="35"/>
      <c r="B355" s="161" t="s">
        <v>472</v>
      </c>
      <c r="C355" s="87"/>
      <c r="D355" s="180" t="s">
        <v>632</v>
      </c>
      <c r="E355" s="207">
        <f t="shared" si="65"/>
        <v>6074</v>
      </c>
      <c r="F355" s="207">
        <f t="shared" si="65"/>
        <v>6074</v>
      </c>
      <c r="G355" s="207">
        <f t="shared" si="65"/>
        <v>0</v>
      </c>
      <c r="H355" s="160">
        <f t="shared" si="56"/>
        <v>100</v>
      </c>
    </row>
    <row r="356" spans="1:8" s="39" customFormat="1" ht="33" customHeight="1">
      <c r="A356" s="35"/>
      <c r="B356" s="161"/>
      <c r="C356" s="87" t="s">
        <v>26</v>
      </c>
      <c r="D356" s="159" t="s">
        <v>27</v>
      </c>
      <c r="E356" s="207">
        <f>6529.7-455.7</f>
        <v>6074</v>
      </c>
      <c r="F356" s="207">
        <v>6074</v>
      </c>
      <c r="G356" s="207">
        <f>E356-F356</f>
        <v>0</v>
      </c>
      <c r="H356" s="160">
        <f t="shared" si="56"/>
        <v>100</v>
      </c>
    </row>
    <row r="357" spans="1:8" s="39" customFormat="1" ht="25.5">
      <c r="A357" s="35"/>
      <c r="B357" s="161" t="s">
        <v>473</v>
      </c>
      <c r="C357" s="87"/>
      <c r="D357" s="159" t="s">
        <v>635</v>
      </c>
      <c r="E357" s="207">
        <f aca="true" t="shared" si="66" ref="E357:G358">E358</f>
        <v>194.6</v>
      </c>
      <c r="F357" s="207">
        <f t="shared" si="66"/>
        <v>194.6</v>
      </c>
      <c r="G357" s="207">
        <f t="shared" si="66"/>
        <v>0</v>
      </c>
      <c r="H357" s="160">
        <f t="shared" si="56"/>
        <v>100</v>
      </c>
    </row>
    <row r="358" spans="1:8" s="39" customFormat="1" ht="26.25" customHeight="1">
      <c r="A358" s="35"/>
      <c r="B358" s="161" t="s">
        <v>474</v>
      </c>
      <c r="C358" s="87"/>
      <c r="D358" s="184" t="s">
        <v>636</v>
      </c>
      <c r="E358" s="207">
        <f t="shared" si="66"/>
        <v>194.6</v>
      </c>
      <c r="F358" s="207">
        <f t="shared" si="66"/>
        <v>194.6</v>
      </c>
      <c r="G358" s="207">
        <f t="shared" si="66"/>
        <v>0</v>
      </c>
      <c r="H358" s="179">
        <f t="shared" si="56"/>
        <v>100</v>
      </c>
    </row>
    <row r="359" spans="1:8" s="39" customFormat="1" ht="29.25" customHeight="1">
      <c r="A359" s="35"/>
      <c r="B359" s="161"/>
      <c r="C359" s="87" t="s">
        <v>18</v>
      </c>
      <c r="D359" s="159" t="s">
        <v>238</v>
      </c>
      <c r="E359" s="207">
        <v>194.6</v>
      </c>
      <c r="F359" s="207">
        <v>194.6</v>
      </c>
      <c r="G359" s="207">
        <f>E359-F359</f>
        <v>0</v>
      </c>
      <c r="H359" s="179">
        <f t="shared" si="56"/>
        <v>100</v>
      </c>
    </row>
    <row r="360" spans="1:8" s="39" customFormat="1" ht="42.75" customHeight="1">
      <c r="A360" s="35"/>
      <c r="B360" s="161" t="s">
        <v>475</v>
      </c>
      <c r="C360" s="87"/>
      <c r="D360" s="180" t="s">
        <v>637</v>
      </c>
      <c r="E360" s="207">
        <f aca="true" t="shared" si="67" ref="E360:G361">E361</f>
        <v>45.8</v>
      </c>
      <c r="F360" s="207">
        <f t="shared" si="67"/>
        <v>45.8</v>
      </c>
      <c r="G360" s="207">
        <f t="shared" si="67"/>
        <v>0</v>
      </c>
      <c r="H360" s="179">
        <f t="shared" si="56"/>
        <v>100</v>
      </c>
    </row>
    <row r="361" spans="1:8" s="39" customFormat="1" ht="38.25">
      <c r="A361" s="35"/>
      <c r="B361" s="161" t="s">
        <v>476</v>
      </c>
      <c r="C361" s="87"/>
      <c r="D361" s="180" t="s">
        <v>638</v>
      </c>
      <c r="E361" s="207">
        <f t="shared" si="67"/>
        <v>45.8</v>
      </c>
      <c r="F361" s="207">
        <f t="shared" si="67"/>
        <v>45.8</v>
      </c>
      <c r="G361" s="207">
        <f t="shared" si="67"/>
        <v>0</v>
      </c>
      <c r="H361" s="160">
        <f t="shared" si="56"/>
        <v>100</v>
      </c>
    </row>
    <row r="362" spans="1:8" s="39" customFormat="1" ht="27.75" customHeight="1">
      <c r="A362" s="35"/>
      <c r="B362" s="161"/>
      <c r="C362" s="87" t="s">
        <v>18</v>
      </c>
      <c r="D362" s="159" t="s">
        <v>238</v>
      </c>
      <c r="E362" s="207">
        <v>45.8</v>
      </c>
      <c r="F362" s="207">
        <v>45.8</v>
      </c>
      <c r="G362" s="207">
        <f>E362-F362</f>
        <v>0</v>
      </c>
      <c r="H362" s="160">
        <f>IF(E362=0,"-",F362/E362*100)</f>
        <v>100</v>
      </c>
    </row>
    <row r="363" spans="1:8" s="39" customFormat="1" ht="21.75" customHeight="1">
      <c r="A363" s="21" t="s">
        <v>787</v>
      </c>
      <c r="B363" s="175"/>
      <c r="C363" s="30"/>
      <c r="D363" s="205" t="s">
        <v>789</v>
      </c>
      <c r="E363" s="221">
        <f aca="true" t="shared" si="68" ref="E363:F368">E364</f>
        <v>107.7</v>
      </c>
      <c r="F363" s="221">
        <f t="shared" si="68"/>
        <v>0</v>
      </c>
      <c r="G363" s="221">
        <f aca="true" t="shared" si="69" ref="G363:G369">E363-F363</f>
        <v>107.7</v>
      </c>
      <c r="H363" s="181">
        <f aca="true" t="shared" si="70" ref="H363:H369">IF(E363=0,"-",F363/E363*100)</f>
        <v>0</v>
      </c>
    </row>
    <row r="364" spans="1:8" s="39" customFormat="1" ht="21" customHeight="1">
      <c r="A364" s="21" t="s">
        <v>788</v>
      </c>
      <c r="B364" s="175"/>
      <c r="C364" s="30"/>
      <c r="D364" s="205" t="s">
        <v>790</v>
      </c>
      <c r="E364" s="221">
        <f t="shared" si="68"/>
        <v>107.7</v>
      </c>
      <c r="F364" s="221">
        <f t="shared" si="68"/>
        <v>0</v>
      </c>
      <c r="G364" s="221">
        <f t="shared" si="69"/>
        <v>107.7</v>
      </c>
      <c r="H364" s="181">
        <f t="shared" si="70"/>
        <v>0</v>
      </c>
    </row>
    <row r="365" spans="1:8" s="39" customFormat="1" ht="49.5" customHeight="1">
      <c r="A365" s="35"/>
      <c r="B365" s="175" t="s">
        <v>534</v>
      </c>
      <c r="C365" s="30"/>
      <c r="D365" s="185" t="s">
        <v>360</v>
      </c>
      <c r="E365" s="221">
        <f t="shared" si="68"/>
        <v>107.7</v>
      </c>
      <c r="F365" s="221">
        <f t="shared" si="68"/>
        <v>0</v>
      </c>
      <c r="G365" s="221">
        <f t="shared" si="69"/>
        <v>107.7</v>
      </c>
      <c r="H365" s="181">
        <f t="shared" si="70"/>
        <v>0</v>
      </c>
    </row>
    <row r="366" spans="1:8" ht="30" customHeight="1">
      <c r="A366" s="35"/>
      <c r="B366" s="182" t="s">
        <v>548</v>
      </c>
      <c r="C366" s="87"/>
      <c r="D366" s="186" t="s">
        <v>370</v>
      </c>
      <c r="E366" s="207">
        <f t="shared" si="68"/>
        <v>107.7</v>
      </c>
      <c r="F366" s="207">
        <f t="shared" si="68"/>
        <v>0</v>
      </c>
      <c r="G366" s="207">
        <f t="shared" si="69"/>
        <v>107.7</v>
      </c>
      <c r="H366" s="160">
        <f t="shared" si="70"/>
        <v>0</v>
      </c>
    </row>
    <row r="367" spans="1:8" ht="19.5" customHeight="1">
      <c r="A367" s="35"/>
      <c r="B367" s="161" t="s">
        <v>555</v>
      </c>
      <c r="C367" s="87"/>
      <c r="D367" s="183" t="s">
        <v>678</v>
      </c>
      <c r="E367" s="207">
        <f t="shared" si="68"/>
        <v>107.7</v>
      </c>
      <c r="F367" s="207">
        <f t="shared" si="68"/>
        <v>0</v>
      </c>
      <c r="G367" s="207">
        <f t="shared" si="69"/>
        <v>107.7</v>
      </c>
      <c r="H367" s="160">
        <f t="shared" si="70"/>
        <v>0</v>
      </c>
    </row>
    <row r="368" spans="1:8" ht="51">
      <c r="A368" s="35"/>
      <c r="B368" s="161" t="s">
        <v>746</v>
      </c>
      <c r="C368" s="87"/>
      <c r="D368" s="159" t="s">
        <v>754</v>
      </c>
      <c r="E368" s="207">
        <f t="shared" si="68"/>
        <v>107.7</v>
      </c>
      <c r="F368" s="207">
        <f t="shared" si="68"/>
        <v>0</v>
      </c>
      <c r="G368" s="207">
        <f t="shared" si="69"/>
        <v>107.7</v>
      </c>
      <c r="H368" s="160">
        <f t="shared" si="70"/>
        <v>0</v>
      </c>
    </row>
    <row r="369" spans="1:8" ht="25.5">
      <c r="A369" s="35"/>
      <c r="B369" s="161"/>
      <c r="C369" s="87" t="s">
        <v>18</v>
      </c>
      <c r="D369" s="159" t="s">
        <v>238</v>
      </c>
      <c r="E369" s="207">
        <v>107.7</v>
      </c>
      <c r="F369" s="207">
        <v>0</v>
      </c>
      <c r="G369" s="207">
        <f t="shared" si="69"/>
        <v>107.7</v>
      </c>
      <c r="H369" s="160">
        <f t="shared" si="70"/>
        <v>0</v>
      </c>
    </row>
    <row r="370" spans="1:8" ht="12.75">
      <c r="A370" s="30" t="s">
        <v>135</v>
      </c>
      <c r="B370" s="175"/>
      <c r="C370" s="30"/>
      <c r="D370" s="206" t="s">
        <v>136</v>
      </c>
      <c r="E370" s="221">
        <f>E371+E375</f>
        <v>1102.1000000000001</v>
      </c>
      <c r="F370" s="221">
        <f>F371+F375</f>
        <v>1101.9</v>
      </c>
      <c r="G370" s="221">
        <f>G371+G375</f>
        <v>0.20000000000001705</v>
      </c>
      <c r="H370" s="176">
        <f aca="true" t="shared" si="71" ref="H370:H426">IF(E370=0,"-",F370/E370*100)</f>
        <v>99.98185282642228</v>
      </c>
    </row>
    <row r="371" spans="1:8" ht="12.75">
      <c r="A371" s="30" t="s">
        <v>379</v>
      </c>
      <c r="B371" s="175"/>
      <c r="C371" s="30"/>
      <c r="D371" s="206" t="s">
        <v>380</v>
      </c>
      <c r="E371" s="221">
        <f aca="true" t="shared" si="72" ref="E371:G373">E372</f>
        <v>168.4</v>
      </c>
      <c r="F371" s="221">
        <f t="shared" si="72"/>
        <v>168.3</v>
      </c>
      <c r="G371" s="221">
        <f t="shared" si="72"/>
        <v>0.09999999999999432</v>
      </c>
      <c r="H371" s="176">
        <f t="shared" si="71"/>
        <v>99.94061757719716</v>
      </c>
    </row>
    <row r="372" spans="1:8" ht="12.75">
      <c r="A372" s="30"/>
      <c r="B372" s="175" t="s">
        <v>581</v>
      </c>
      <c r="C372" s="30"/>
      <c r="D372" s="206" t="s">
        <v>381</v>
      </c>
      <c r="E372" s="221">
        <f t="shared" si="72"/>
        <v>168.4</v>
      </c>
      <c r="F372" s="221">
        <f t="shared" si="72"/>
        <v>168.3</v>
      </c>
      <c r="G372" s="221">
        <f t="shared" si="72"/>
        <v>0.09999999999999432</v>
      </c>
      <c r="H372" s="176">
        <f t="shared" si="71"/>
        <v>99.94061757719716</v>
      </c>
    </row>
    <row r="373" spans="1:8" ht="51">
      <c r="A373" s="87"/>
      <c r="B373" s="161" t="s">
        <v>582</v>
      </c>
      <c r="C373" s="87"/>
      <c r="D373" s="184" t="s">
        <v>382</v>
      </c>
      <c r="E373" s="207">
        <f t="shared" si="72"/>
        <v>168.4</v>
      </c>
      <c r="F373" s="207">
        <f t="shared" si="72"/>
        <v>168.3</v>
      </c>
      <c r="G373" s="207">
        <f t="shared" si="72"/>
        <v>0.09999999999999432</v>
      </c>
      <c r="H373" s="179">
        <f t="shared" si="71"/>
        <v>99.94061757719716</v>
      </c>
    </row>
    <row r="374" spans="1:8" ht="12.75">
      <c r="A374" s="87"/>
      <c r="B374" s="161"/>
      <c r="C374" s="87" t="s">
        <v>21</v>
      </c>
      <c r="D374" s="159" t="s">
        <v>22</v>
      </c>
      <c r="E374" s="207">
        <v>168.4</v>
      </c>
      <c r="F374" s="207">
        <v>168.3</v>
      </c>
      <c r="G374" s="207">
        <f>E374-F374</f>
        <v>0.09999999999999432</v>
      </c>
      <c r="H374" s="179">
        <f t="shared" si="71"/>
        <v>99.94061757719716</v>
      </c>
    </row>
    <row r="375" spans="1:8" ht="12.75">
      <c r="A375" s="30" t="s">
        <v>137</v>
      </c>
      <c r="B375" s="175"/>
      <c r="C375" s="30"/>
      <c r="D375" s="206" t="s">
        <v>138</v>
      </c>
      <c r="E375" s="221">
        <f>E376+E387</f>
        <v>933.7</v>
      </c>
      <c r="F375" s="221">
        <f>F376+F387</f>
        <v>933.6</v>
      </c>
      <c r="G375" s="221">
        <f>G376+G387</f>
        <v>0.10000000000002274</v>
      </c>
      <c r="H375" s="176">
        <f t="shared" si="71"/>
        <v>99.98928992181642</v>
      </c>
    </row>
    <row r="376" spans="1:8" ht="25.5">
      <c r="A376" s="30"/>
      <c r="B376" s="175" t="s">
        <v>499</v>
      </c>
      <c r="C376" s="30"/>
      <c r="D376" s="154" t="s">
        <v>363</v>
      </c>
      <c r="E376" s="222">
        <f>E377+E381</f>
        <v>838.1</v>
      </c>
      <c r="F376" s="222">
        <f>F377+F381</f>
        <v>838</v>
      </c>
      <c r="G376" s="222">
        <f>G377+G381</f>
        <v>0.10000000000002274</v>
      </c>
      <c r="H376" s="176">
        <f t="shared" si="71"/>
        <v>99.98806824961221</v>
      </c>
    </row>
    <row r="377" spans="1:8" ht="25.5">
      <c r="A377" s="30"/>
      <c r="B377" s="182" t="s">
        <v>500</v>
      </c>
      <c r="C377" s="87"/>
      <c r="D377" s="178" t="s">
        <v>383</v>
      </c>
      <c r="E377" s="207">
        <f aca="true" t="shared" si="73" ref="E377:G379">E378</f>
        <v>838.1</v>
      </c>
      <c r="F377" s="207">
        <f t="shared" si="73"/>
        <v>838</v>
      </c>
      <c r="G377" s="207">
        <f t="shared" si="73"/>
        <v>0.10000000000002274</v>
      </c>
      <c r="H377" s="179">
        <f t="shared" si="71"/>
        <v>99.98806824961221</v>
      </c>
    </row>
    <row r="378" spans="1:8" s="25" customFormat="1" ht="25.5">
      <c r="A378" s="30"/>
      <c r="B378" s="161" t="s">
        <v>501</v>
      </c>
      <c r="C378" s="87"/>
      <c r="D378" s="180" t="s">
        <v>648</v>
      </c>
      <c r="E378" s="207">
        <f t="shared" si="73"/>
        <v>838.1</v>
      </c>
      <c r="F378" s="207">
        <f t="shared" si="73"/>
        <v>838</v>
      </c>
      <c r="G378" s="207">
        <f t="shared" si="73"/>
        <v>0.10000000000002274</v>
      </c>
      <c r="H378" s="179">
        <f t="shared" si="71"/>
        <v>99.98806824961221</v>
      </c>
    </row>
    <row r="379" spans="1:8" ht="25.5">
      <c r="A379" s="87"/>
      <c r="B379" s="161" t="s">
        <v>756</v>
      </c>
      <c r="C379" s="87"/>
      <c r="D379" s="180" t="s">
        <v>757</v>
      </c>
      <c r="E379" s="207">
        <f t="shared" si="73"/>
        <v>838.1</v>
      </c>
      <c r="F379" s="207">
        <f t="shared" si="73"/>
        <v>838</v>
      </c>
      <c r="G379" s="207">
        <f t="shared" si="73"/>
        <v>0.10000000000002274</v>
      </c>
      <c r="H379" s="179">
        <f t="shared" si="71"/>
        <v>99.98806824961221</v>
      </c>
    </row>
    <row r="380" spans="1:8" ht="12.75">
      <c r="A380" s="35"/>
      <c r="B380" s="161"/>
      <c r="C380" s="87" t="s">
        <v>24</v>
      </c>
      <c r="D380" s="159" t="s">
        <v>122</v>
      </c>
      <c r="E380" s="207">
        <v>838.1</v>
      </c>
      <c r="F380" s="207">
        <v>838</v>
      </c>
      <c r="G380" s="207">
        <f>E380-F380</f>
        <v>0.10000000000002274</v>
      </c>
      <c r="H380" s="179">
        <f t="shared" si="71"/>
        <v>99.98806824961221</v>
      </c>
    </row>
    <row r="381" spans="1:8" ht="25.5" hidden="1">
      <c r="A381" s="35"/>
      <c r="B381" s="182" t="s">
        <v>502</v>
      </c>
      <c r="C381" s="87"/>
      <c r="D381" s="178" t="s">
        <v>364</v>
      </c>
      <c r="E381" s="207">
        <f>E382</f>
        <v>0</v>
      </c>
      <c r="F381" s="207">
        <f>F382</f>
        <v>0</v>
      </c>
      <c r="G381" s="207">
        <f>G382</f>
        <v>0</v>
      </c>
      <c r="H381" s="176" t="str">
        <f t="shared" si="71"/>
        <v>-</v>
      </c>
    </row>
    <row r="382" spans="1:8" ht="24" hidden="1">
      <c r="A382" s="35"/>
      <c r="B382" s="161" t="s">
        <v>503</v>
      </c>
      <c r="C382" s="87"/>
      <c r="D382" s="153" t="s">
        <v>649</v>
      </c>
      <c r="E382" s="207">
        <f>E385+E383</f>
        <v>0</v>
      </c>
      <c r="F382" s="207">
        <f>F385+F383</f>
        <v>0</v>
      </c>
      <c r="G382" s="207">
        <f>G385+G383</f>
        <v>0</v>
      </c>
      <c r="H382" s="176" t="str">
        <f t="shared" si="71"/>
        <v>-</v>
      </c>
    </row>
    <row r="383" spans="1:8" ht="48" hidden="1">
      <c r="A383" s="35"/>
      <c r="B383" s="161" t="s">
        <v>504</v>
      </c>
      <c r="C383" s="87"/>
      <c r="D383" s="153" t="s">
        <v>650</v>
      </c>
      <c r="E383" s="207">
        <f>E384</f>
        <v>0</v>
      </c>
      <c r="F383" s="207">
        <f>F384</f>
        <v>0</v>
      </c>
      <c r="G383" s="207">
        <f>G384</f>
        <v>0</v>
      </c>
      <c r="H383" s="176" t="str">
        <f t="shared" si="71"/>
        <v>-</v>
      </c>
    </row>
    <row r="384" spans="1:8" ht="12.75" hidden="1">
      <c r="A384" s="35"/>
      <c r="B384" s="161"/>
      <c r="C384" s="87" t="s">
        <v>21</v>
      </c>
      <c r="D384" s="159" t="s">
        <v>22</v>
      </c>
      <c r="E384" s="207">
        <v>0</v>
      </c>
      <c r="F384" s="207">
        <v>0</v>
      </c>
      <c r="G384" s="207">
        <f>E384-F384</f>
        <v>0</v>
      </c>
      <c r="H384" s="176" t="str">
        <f t="shared" si="71"/>
        <v>-</v>
      </c>
    </row>
    <row r="385" spans="1:8" ht="48" hidden="1">
      <c r="A385" s="35"/>
      <c r="B385" s="161" t="s">
        <v>506</v>
      </c>
      <c r="C385" s="87"/>
      <c r="D385" s="153" t="s">
        <v>694</v>
      </c>
      <c r="E385" s="207">
        <f>E386</f>
        <v>0</v>
      </c>
      <c r="F385" s="207">
        <f>F386</f>
        <v>0</v>
      </c>
      <c r="G385" s="207">
        <f>G386</f>
        <v>0</v>
      </c>
      <c r="H385" s="176" t="str">
        <f t="shared" si="71"/>
        <v>-</v>
      </c>
    </row>
    <row r="386" spans="1:8" ht="12.75" hidden="1">
      <c r="A386" s="35"/>
      <c r="B386" s="161"/>
      <c r="C386" s="87" t="s">
        <v>21</v>
      </c>
      <c r="D386" s="159" t="s">
        <v>22</v>
      </c>
      <c r="E386" s="207">
        <v>0</v>
      </c>
      <c r="F386" s="207">
        <v>0</v>
      </c>
      <c r="G386" s="207">
        <f>E386-F386</f>
        <v>0</v>
      </c>
      <c r="H386" s="176" t="str">
        <f t="shared" si="71"/>
        <v>-</v>
      </c>
    </row>
    <row r="387" spans="1:8" ht="12.75">
      <c r="A387" s="35"/>
      <c r="B387" s="175" t="s">
        <v>581</v>
      </c>
      <c r="C387" s="30"/>
      <c r="D387" s="206" t="s">
        <v>381</v>
      </c>
      <c r="E387" s="181">
        <f>E388+E390+E392</f>
        <v>95.60000000000001</v>
      </c>
      <c r="F387" s="181">
        <f>F388+F390+F392</f>
        <v>95.60000000000001</v>
      </c>
      <c r="G387" s="181">
        <f>G388+G390+G392</f>
        <v>0</v>
      </c>
      <c r="H387" s="181">
        <f aca="true" t="shared" si="74" ref="H387:H393">F387/E387*100</f>
        <v>100</v>
      </c>
    </row>
    <row r="388" spans="1:8" ht="12.75">
      <c r="A388" s="35"/>
      <c r="B388" s="161" t="s">
        <v>687</v>
      </c>
      <c r="C388" s="87"/>
      <c r="D388" s="159" t="s">
        <v>705</v>
      </c>
      <c r="E388" s="160">
        <f>E389</f>
        <v>59</v>
      </c>
      <c r="F388" s="160">
        <f>F389</f>
        <v>59</v>
      </c>
      <c r="G388" s="160">
        <f>G389</f>
        <v>0</v>
      </c>
      <c r="H388" s="160">
        <f t="shared" si="74"/>
        <v>100</v>
      </c>
    </row>
    <row r="389" spans="1:8" ht="12.75">
      <c r="A389" s="35"/>
      <c r="B389" s="161"/>
      <c r="C389" s="87" t="s">
        <v>21</v>
      </c>
      <c r="D389" s="159" t="s">
        <v>22</v>
      </c>
      <c r="E389" s="160">
        <v>59</v>
      </c>
      <c r="F389" s="160">
        <v>59</v>
      </c>
      <c r="G389" s="122">
        <f>E389-F389</f>
        <v>0</v>
      </c>
      <c r="H389" s="160">
        <f t="shared" si="74"/>
        <v>100</v>
      </c>
    </row>
    <row r="390" spans="1:8" ht="38.25">
      <c r="A390" s="35"/>
      <c r="B390" s="161" t="s">
        <v>752</v>
      </c>
      <c r="C390" s="87"/>
      <c r="D390" s="159" t="s">
        <v>753</v>
      </c>
      <c r="E390" s="160">
        <f>E391</f>
        <v>24.4</v>
      </c>
      <c r="F390" s="160">
        <f>F391</f>
        <v>24.4</v>
      </c>
      <c r="G390" s="160">
        <f>G391</f>
        <v>0</v>
      </c>
      <c r="H390" s="160">
        <f t="shared" si="74"/>
        <v>100</v>
      </c>
    </row>
    <row r="391" spans="1:8" ht="25.5">
      <c r="A391" s="35"/>
      <c r="B391" s="161"/>
      <c r="C391" s="87" t="s">
        <v>26</v>
      </c>
      <c r="D391" s="159" t="s">
        <v>27</v>
      </c>
      <c r="E391" s="160">
        <v>24.4</v>
      </c>
      <c r="F391" s="160">
        <v>24.4</v>
      </c>
      <c r="G391" s="122">
        <f>E391-F391</f>
        <v>0</v>
      </c>
      <c r="H391" s="160">
        <f t="shared" si="74"/>
        <v>100</v>
      </c>
    </row>
    <row r="392" spans="1:8" ht="51">
      <c r="A392" s="35"/>
      <c r="B392" s="161" t="s">
        <v>758</v>
      </c>
      <c r="C392" s="87"/>
      <c r="D392" s="159" t="s">
        <v>759</v>
      </c>
      <c r="E392" s="160">
        <f>E393</f>
        <v>12.2</v>
      </c>
      <c r="F392" s="160">
        <f>F393</f>
        <v>12.2</v>
      </c>
      <c r="G392" s="160">
        <f>G393</f>
        <v>0</v>
      </c>
      <c r="H392" s="160">
        <f t="shared" si="74"/>
        <v>100</v>
      </c>
    </row>
    <row r="393" spans="1:8" ht="25.5">
      <c r="A393" s="35"/>
      <c r="B393" s="161"/>
      <c r="C393" s="87" t="s">
        <v>26</v>
      </c>
      <c r="D393" s="159" t="s">
        <v>27</v>
      </c>
      <c r="E393" s="160">
        <v>12.2</v>
      </c>
      <c r="F393" s="160">
        <v>12.2</v>
      </c>
      <c r="G393" s="122">
        <f>E393-F393</f>
        <v>0</v>
      </c>
      <c r="H393" s="160">
        <f t="shared" si="74"/>
        <v>100</v>
      </c>
    </row>
    <row r="394" spans="1:8" ht="12.75">
      <c r="A394" s="21" t="s">
        <v>147</v>
      </c>
      <c r="B394" s="34"/>
      <c r="C394" s="21"/>
      <c r="D394" s="32" t="s">
        <v>172</v>
      </c>
      <c r="E394" s="221">
        <f>E395+E409</f>
        <v>16577</v>
      </c>
      <c r="F394" s="221">
        <f>F395+F409</f>
        <v>16577</v>
      </c>
      <c r="G394" s="221">
        <f>G395+G409</f>
        <v>0</v>
      </c>
      <c r="H394" s="176">
        <f t="shared" si="71"/>
        <v>100</v>
      </c>
    </row>
    <row r="395" spans="1:8" ht="12.75">
      <c r="A395" s="21" t="s">
        <v>173</v>
      </c>
      <c r="B395" s="34"/>
      <c r="C395" s="21"/>
      <c r="D395" s="32" t="s">
        <v>174</v>
      </c>
      <c r="E395" s="221">
        <f>E396+E400</f>
        <v>16317</v>
      </c>
      <c r="F395" s="221">
        <f>F396+F400</f>
        <v>16317</v>
      </c>
      <c r="G395" s="221">
        <f>G396+G400</f>
        <v>0</v>
      </c>
      <c r="H395" s="176">
        <f t="shared" si="71"/>
        <v>100</v>
      </c>
    </row>
    <row r="396" spans="1:8" ht="51">
      <c r="A396" s="35"/>
      <c r="B396" s="175" t="s">
        <v>415</v>
      </c>
      <c r="C396" s="30"/>
      <c r="D396" s="154" t="s">
        <v>357</v>
      </c>
      <c r="E396" s="222">
        <f aca="true" t="shared" si="75" ref="E396:G398">E397</f>
        <v>64.7</v>
      </c>
      <c r="F396" s="222">
        <f t="shared" si="75"/>
        <v>64.7</v>
      </c>
      <c r="G396" s="222">
        <f t="shared" si="75"/>
        <v>0</v>
      </c>
      <c r="H396" s="176">
        <f t="shared" si="71"/>
        <v>100</v>
      </c>
    </row>
    <row r="397" spans="1:8" ht="51">
      <c r="A397" s="35"/>
      <c r="B397" s="182" t="s">
        <v>416</v>
      </c>
      <c r="C397" s="87"/>
      <c r="D397" s="178" t="s">
        <v>595</v>
      </c>
      <c r="E397" s="208">
        <f t="shared" si="75"/>
        <v>64.7</v>
      </c>
      <c r="F397" s="208">
        <f t="shared" si="75"/>
        <v>64.7</v>
      </c>
      <c r="G397" s="208">
        <f t="shared" si="75"/>
        <v>0</v>
      </c>
      <c r="H397" s="179">
        <f t="shared" si="71"/>
        <v>100</v>
      </c>
    </row>
    <row r="398" spans="1:8" ht="25.5">
      <c r="A398" s="35"/>
      <c r="B398" s="161" t="s">
        <v>417</v>
      </c>
      <c r="C398" s="87"/>
      <c r="D398" s="180" t="s">
        <v>596</v>
      </c>
      <c r="E398" s="208">
        <f t="shared" si="75"/>
        <v>64.7</v>
      </c>
      <c r="F398" s="208">
        <f t="shared" si="75"/>
        <v>64.7</v>
      </c>
      <c r="G398" s="208">
        <f t="shared" si="75"/>
        <v>0</v>
      </c>
      <c r="H398" s="179">
        <f t="shared" si="71"/>
        <v>100</v>
      </c>
    </row>
    <row r="399" spans="1:8" ht="25.5">
      <c r="A399" s="35"/>
      <c r="B399" s="161"/>
      <c r="C399" s="87" t="s">
        <v>26</v>
      </c>
      <c r="D399" s="159" t="s">
        <v>27</v>
      </c>
      <c r="E399" s="208">
        <v>64.7</v>
      </c>
      <c r="F399" s="208">
        <v>64.7</v>
      </c>
      <c r="G399" s="207">
        <f>E399-F399</f>
        <v>0</v>
      </c>
      <c r="H399" s="179">
        <f t="shared" si="71"/>
        <v>100</v>
      </c>
    </row>
    <row r="400" spans="1:8" ht="63.75">
      <c r="A400" s="35"/>
      <c r="B400" s="175" t="s">
        <v>465</v>
      </c>
      <c r="C400" s="30"/>
      <c r="D400" s="154" t="s">
        <v>374</v>
      </c>
      <c r="E400" s="221">
        <f>E401+E405</f>
        <v>16252.3</v>
      </c>
      <c r="F400" s="221">
        <f>F401+F405</f>
        <v>16252.3</v>
      </c>
      <c r="G400" s="221">
        <f>G401+G405</f>
        <v>0</v>
      </c>
      <c r="H400" s="176">
        <f t="shared" si="71"/>
        <v>100</v>
      </c>
    </row>
    <row r="401" spans="1:8" ht="25.5">
      <c r="A401" s="35"/>
      <c r="B401" s="182" t="s">
        <v>477</v>
      </c>
      <c r="C401" s="190"/>
      <c r="D401" s="178" t="s">
        <v>384</v>
      </c>
      <c r="E401" s="207">
        <f aca="true" t="shared" si="76" ref="E401:G403">E402</f>
        <v>15712.3</v>
      </c>
      <c r="F401" s="207">
        <f t="shared" si="76"/>
        <v>15712.3</v>
      </c>
      <c r="G401" s="207">
        <f t="shared" si="76"/>
        <v>0</v>
      </c>
      <c r="H401" s="179">
        <f t="shared" si="71"/>
        <v>100</v>
      </c>
    </row>
    <row r="402" spans="1:8" ht="38.25">
      <c r="A402" s="35"/>
      <c r="B402" s="161" t="s">
        <v>478</v>
      </c>
      <c r="C402" s="87"/>
      <c r="D402" s="180" t="s">
        <v>639</v>
      </c>
      <c r="E402" s="207">
        <f t="shared" si="76"/>
        <v>15712.3</v>
      </c>
      <c r="F402" s="207">
        <f t="shared" si="76"/>
        <v>15712.3</v>
      </c>
      <c r="G402" s="207">
        <f t="shared" si="76"/>
        <v>0</v>
      </c>
      <c r="H402" s="179">
        <f t="shared" si="71"/>
        <v>100</v>
      </c>
    </row>
    <row r="403" spans="1:8" ht="25.5">
      <c r="A403" s="35"/>
      <c r="B403" s="161" t="s">
        <v>479</v>
      </c>
      <c r="C403" s="87"/>
      <c r="D403" s="180" t="s">
        <v>632</v>
      </c>
      <c r="E403" s="207">
        <f t="shared" si="76"/>
        <v>15712.3</v>
      </c>
      <c r="F403" s="207">
        <f t="shared" si="76"/>
        <v>15712.3</v>
      </c>
      <c r="G403" s="207">
        <f t="shared" si="76"/>
        <v>0</v>
      </c>
      <c r="H403" s="179">
        <f t="shared" si="71"/>
        <v>100</v>
      </c>
    </row>
    <row r="404" spans="1:8" ht="25.5">
      <c r="A404" s="35"/>
      <c r="B404" s="161"/>
      <c r="C404" s="87" t="s">
        <v>26</v>
      </c>
      <c r="D404" s="159" t="s">
        <v>27</v>
      </c>
      <c r="E404" s="207">
        <v>15712.3</v>
      </c>
      <c r="F404" s="207">
        <v>15712.3</v>
      </c>
      <c r="G404" s="207">
        <f>E404-F404</f>
        <v>0</v>
      </c>
      <c r="H404" s="179">
        <f t="shared" si="71"/>
        <v>100</v>
      </c>
    </row>
    <row r="405" spans="1:8" ht="25.5">
      <c r="A405" s="35"/>
      <c r="B405" s="182" t="s">
        <v>489</v>
      </c>
      <c r="C405" s="87"/>
      <c r="D405" s="178" t="s">
        <v>376</v>
      </c>
      <c r="E405" s="207">
        <f aca="true" t="shared" si="77" ref="E405:G407">E406</f>
        <v>540</v>
      </c>
      <c r="F405" s="207">
        <f t="shared" si="77"/>
        <v>540</v>
      </c>
      <c r="G405" s="207">
        <f t="shared" si="77"/>
        <v>0</v>
      </c>
      <c r="H405" s="179">
        <f t="shared" si="71"/>
        <v>100</v>
      </c>
    </row>
    <row r="406" spans="1:8" ht="25.5">
      <c r="A406" s="35"/>
      <c r="B406" s="161" t="s">
        <v>492</v>
      </c>
      <c r="C406" s="87"/>
      <c r="D406" s="180" t="s">
        <v>647</v>
      </c>
      <c r="E406" s="207">
        <f t="shared" si="77"/>
        <v>540</v>
      </c>
      <c r="F406" s="207">
        <f t="shared" si="77"/>
        <v>540</v>
      </c>
      <c r="G406" s="207">
        <f t="shared" si="77"/>
        <v>0</v>
      </c>
      <c r="H406" s="179">
        <f t="shared" si="71"/>
        <v>100</v>
      </c>
    </row>
    <row r="407" spans="1:8" ht="51">
      <c r="A407" s="35"/>
      <c r="B407" s="161" t="s">
        <v>493</v>
      </c>
      <c r="C407" s="87"/>
      <c r="D407" s="180" t="s">
        <v>646</v>
      </c>
      <c r="E407" s="207">
        <f t="shared" si="77"/>
        <v>540</v>
      </c>
      <c r="F407" s="207">
        <f t="shared" si="77"/>
        <v>540</v>
      </c>
      <c r="G407" s="207">
        <f t="shared" si="77"/>
        <v>0</v>
      </c>
      <c r="H407" s="179">
        <f t="shared" si="71"/>
        <v>100</v>
      </c>
    </row>
    <row r="408" spans="1:8" ht="25.5">
      <c r="A408" s="21"/>
      <c r="B408" s="161"/>
      <c r="C408" s="87" t="s">
        <v>26</v>
      </c>
      <c r="D408" s="159" t="s">
        <v>27</v>
      </c>
      <c r="E408" s="207">
        <v>540</v>
      </c>
      <c r="F408" s="207">
        <v>540</v>
      </c>
      <c r="G408" s="207">
        <f>E408-F408</f>
        <v>0</v>
      </c>
      <c r="H408" s="179">
        <f t="shared" si="71"/>
        <v>100</v>
      </c>
    </row>
    <row r="409" spans="1:8" ht="12.75">
      <c r="A409" s="21" t="s">
        <v>15</v>
      </c>
      <c r="B409" s="34"/>
      <c r="C409" s="21"/>
      <c r="D409" s="38" t="s">
        <v>16</v>
      </c>
      <c r="E409" s="221">
        <f aca="true" t="shared" si="78" ref="E409:G413">E410</f>
        <v>260</v>
      </c>
      <c r="F409" s="221">
        <f t="shared" si="78"/>
        <v>260</v>
      </c>
      <c r="G409" s="221">
        <f t="shared" si="78"/>
        <v>0</v>
      </c>
      <c r="H409" s="176">
        <f t="shared" si="71"/>
        <v>100</v>
      </c>
    </row>
    <row r="410" spans="1:8" ht="63.75">
      <c r="A410" s="35"/>
      <c r="B410" s="175" t="s">
        <v>465</v>
      </c>
      <c r="C410" s="30"/>
      <c r="D410" s="154" t="s">
        <v>374</v>
      </c>
      <c r="E410" s="221">
        <f t="shared" si="78"/>
        <v>260</v>
      </c>
      <c r="F410" s="221">
        <f t="shared" si="78"/>
        <v>260</v>
      </c>
      <c r="G410" s="221">
        <f t="shared" si="78"/>
        <v>0</v>
      </c>
      <c r="H410" s="176">
        <f t="shared" si="71"/>
        <v>100</v>
      </c>
    </row>
    <row r="411" spans="1:8" ht="25.5">
      <c r="A411" s="35"/>
      <c r="B411" s="182" t="s">
        <v>477</v>
      </c>
      <c r="C411" s="190"/>
      <c r="D411" s="178" t="s">
        <v>384</v>
      </c>
      <c r="E411" s="207">
        <f t="shared" si="78"/>
        <v>260</v>
      </c>
      <c r="F411" s="207">
        <f t="shared" si="78"/>
        <v>260</v>
      </c>
      <c r="G411" s="207">
        <f t="shared" si="78"/>
        <v>0</v>
      </c>
      <c r="H411" s="179">
        <f t="shared" si="71"/>
        <v>100</v>
      </c>
    </row>
    <row r="412" spans="1:8" ht="54.75" customHeight="1">
      <c r="A412" s="35"/>
      <c r="B412" s="161" t="s">
        <v>480</v>
      </c>
      <c r="C412" s="87"/>
      <c r="D412" s="180" t="s">
        <v>640</v>
      </c>
      <c r="E412" s="207">
        <f t="shared" si="78"/>
        <v>260</v>
      </c>
      <c r="F412" s="207">
        <f t="shared" si="78"/>
        <v>260</v>
      </c>
      <c r="G412" s="207">
        <f t="shared" si="78"/>
        <v>0</v>
      </c>
      <c r="H412" s="179">
        <f t="shared" si="71"/>
        <v>100</v>
      </c>
    </row>
    <row r="413" spans="1:8" ht="12.75">
      <c r="A413" s="35"/>
      <c r="B413" s="161" t="s">
        <v>481</v>
      </c>
      <c r="C413" s="87"/>
      <c r="D413" s="180" t="s">
        <v>636</v>
      </c>
      <c r="E413" s="207">
        <f t="shared" si="78"/>
        <v>260</v>
      </c>
      <c r="F413" s="207">
        <f t="shared" si="78"/>
        <v>260</v>
      </c>
      <c r="G413" s="207">
        <f t="shared" si="78"/>
        <v>0</v>
      </c>
      <c r="H413" s="179">
        <f t="shared" si="71"/>
        <v>100</v>
      </c>
    </row>
    <row r="414" spans="1:8" ht="25.5">
      <c r="A414" s="35"/>
      <c r="B414" s="161"/>
      <c r="C414" s="87" t="s">
        <v>18</v>
      </c>
      <c r="D414" s="159" t="s">
        <v>238</v>
      </c>
      <c r="E414" s="207">
        <v>260</v>
      </c>
      <c r="F414" s="207">
        <v>260</v>
      </c>
      <c r="G414" s="207">
        <f>E414-F414</f>
        <v>0</v>
      </c>
      <c r="H414" s="179">
        <f t="shared" si="71"/>
        <v>100</v>
      </c>
    </row>
    <row r="415" spans="1:8" ht="24">
      <c r="A415" s="21" t="s">
        <v>167</v>
      </c>
      <c r="B415" s="34"/>
      <c r="C415" s="21"/>
      <c r="D415" s="32" t="s">
        <v>168</v>
      </c>
      <c r="E415" s="221">
        <f aca="true" t="shared" si="79" ref="E415:G419">E416</f>
        <v>5796.1</v>
      </c>
      <c r="F415" s="221">
        <f t="shared" si="79"/>
        <v>5739.4</v>
      </c>
      <c r="G415" s="221">
        <f t="shared" si="79"/>
        <v>56.70000000000073</v>
      </c>
      <c r="H415" s="176">
        <f t="shared" si="71"/>
        <v>99.02175600835042</v>
      </c>
    </row>
    <row r="416" spans="1:8" ht="24">
      <c r="A416" s="21" t="s">
        <v>169</v>
      </c>
      <c r="B416" s="34"/>
      <c r="C416" s="21"/>
      <c r="D416" s="32" t="s">
        <v>240</v>
      </c>
      <c r="E416" s="221">
        <f t="shared" si="79"/>
        <v>5796.1</v>
      </c>
      <c r="F416" s="221">
        <f t="shared" si="79"/>
        <v>5739.4</v>
      </c>
      <c r="G416" s="221">
        <f t="shared" si="79"/>
        <v>56.70000000000073</v>
      </c>
      <c r="H416" s="176">
        <f t="shared" si="71"/>
        <v>99.02175600835042</v>
      </c>
    </row>
    <row r="417" spans="1:8" ht="38.25">
      <c r="A417" s="35"/>
      <c r="B417" s="175" t="s">
        <v>395</v>
      </c>
      <c r="C417" s="87"/>
      <c r="D417" s="154" t="s">
        <v>342</v>
      </c>
      <c r="E417" s="222">
        <f t="shared" si="79"/>
        <v>5796.1</v>
      </c>
      <c r="F417" s="222">
        <f t="shared" si="79"/>
        <v>5739.4</v>
      </c>
      <c r="G417" s="222">
        <f>G418</f>
        <v>56.70000000000073</v>
      </c>
      <c r="H417" s="176">
        <f t="shared" si="71"/>
        <v>99.02175600835042</v>
      </c>
    </row>
    <row r="418" spans="1:8" ht="25.5">
      <c r="A418" s="35"/>
      <c r="B418" s="175" t="s">
        <v>403</v>
      </c>
      <c r="C418" s="30"/>
      <c r="D418" s="205" t="s">
        <v>589</v>
      </c>
      <c r="E418" s="222">
        <f t="shared" si="79"/>
        <v>5796.1</v>
      </c>
      <c r="F418" s="222">
        <f t="shared" si="79"/>
        <v>5739.4</v>
      </c>
      <c r="G418" s="222">
        <f t="shared" si="79"/>
        <v>56.70000000000073</v>
      </c>
      <c r="H418" s="176">
        <f t="shared" si="71"/>
        <v>99.02175600835042</v>
      </c>
    </row>
    <row r="419" spans="1:8" ht="25.5">
      <c r="A419" s="35"/>
      <c r="B419" s="182" t="s">
        <v>404</v>
      </c>
      <c r="C419" s="190"/>
      <c r="D419" s="202" t="s">
        <v>590</v>
      </c>
      <c r="E419" s="208">
        <f t="shared" si="79"/>
        <v>5796.1</v>
      </c>
      <c r="F419" s="208">
        <f t="shared" si="79"/>
        <v>5739.4</v>
      </c>
      <c r="G419" s="208">
        <f t="shared" si="79"/>
        <v>56.70000000000073</v>
      </c>
      <c r="H419" s="179">
        <f t="shared" si="71"/>
        <v>99.02175600835042</v>
      </c>
    </row>
    <row r="420" spans="1:8" ht="38.25">
      <c r="A420" s="35"/>
      <c r="B420" s="161" t="s">
        <v>405</v>
      </c>
      <c r="C420" s="87"/>
      <c r="D420" s="159" t="s">
        <v>591</v>
      </c>
      <c r="E420" s="208">
        <f>E421+E422</f>
        <v>5796.1</v>
      </c>
      <c r="F420" s="208">
        <f>F421+F422</f>
        <v>5739.4</v>
      </c>
      <c r="G420" s="208">
        <f>G421+G422</f>
        <v>56.70000000000073</v>
      </c>
      <c r="H420" s="179">
        <f t="shared" si="71"/>
        <v>99.02175600835042</v>
      </c>
    </row>
    <row r="421" spans="1:8" ht="25.5">
      <c r="A421" s="35"/>
      <c r="B421" s="161"/>
      <c r="C421" s="87" t="s">
        <v>23</v>
      </c>
      <c r="D421" s="203" t="s">
        <v>241</v>
      </c>
      <c r="E421" s="208">
        <v>5796.1</v>
      </c>
      <c r="F421" s="208">
        <v>5739.4</v>
      </c>
      <c r="G421" s="207">
        <f>E421-F421</f>
        <v>56.70000000000073</v>
      </c>
      <c r="H421" s="179">
        <f t="shared" si="71"/>
        <v>99.02175600835042</v>
      </c>
    </row>
    <row r="422" spans="1:8" ht="12.75" hidden="1">
      <c r="A422" s="35"/>
      <c r="B422" s="161"/>
      <c r="C422" s="87" t="s">
        <v>19</v>
      </c>
      <c r="D422" s="159" t="s">
        <v>20</v>
      </c>
      <c r="E422" s="208">
        <v>0</v>
      </c>
      <c r="F422" s="208">
        <v>0</v>
      </c>
      <c r="G422" s="207">
        <f>E422-F422</f>
        <v>0</v>
      </c>
      <c r="H422" s="176" t="str">
        <f t="shared" si="71"/>
        <v>-</v>
      </c>
    </row>
    <row r="423" spans="1:8" ht="12.75" hidden="1">
      <c r="A423" s="21" t="s">
        <v>688</v>
      </c>
      <c r="B423" s="34"/>
      <c r="C423" s="21"/>
      <c r="D423" s="38" t="s">
        <v>142</v>
      </c>
      <c r="E423" s="221">
        <f aca="true" t="shared" si="80" ref="E423:G424">E424</f>
        <v>0</v>
      </c>
      <c r="F423" s="221">
        <f t="shared" si="80"/>
        <v>0</v>
      </c>
      <c r="G423" s="221">
        <f t="shared" si="80"/>
        <v>0</v>
      </c>
      <c r="H423" s="176" t="str">
        <f t="shared" si="71"/>
        <v>-</v>
      </c>
    </row>
    <row r="424" spans="1:8" ht="12.75" hidden="1">
      <c r="A424" s="35"/>
      <c r="B424" s="215" t="s">
        <v>690</v>
      </c>
      <c r="C424" s="30"/>
      <c r="D424" s="218" t="s">
        <v>695</v>
      </c>
      <c r="E424" s="221">
        <f t="shared" si="80"/>
        <v>0</v>
      </c>
      <c r="F424" s="221">
        <f t="shared" si="80"/>
        <v>0</v>
      </c>
      <c r="G424" s="221">
        <f t="shared" si="80"/>
        <v>0</v>
      </c>
      <c r="H424" s="176" t="str">
        <f t="shared" si="71"/>
        <v>-</v>
      </c>
    </row>
    <row r="425" spans="1:8" ht="12.75" hidden="1">
      <c r="A425" s="35"/>
      <c r="B425" s="216" t="s">
        <v>691</v>
      </c>
      <c r="C425" s="87" t="s">
        <v>692</v>
      </c>
      <c r="D425" s="219" t="s">
        <v>695</v>
      </c>
      <c r="E425" s="207">
        <v>0</v>
      </c>
      <c r="F425" s="207">
        <v>0</v>
      </c>
      <c r="G425" s="207">
        <f>E425-F425</f>
        <v>0</v>
      </c>
      <c r="H425" s="176" t="str">
        <f t="shared" si="71"/>
        <v>-</v>
      </c>
    </row>
    <row r="426" spans="1:8" ht="12.75">
      <c r="A426" s="45"/>
      <c r="B426" s="45"/>
      <c r="C426" s="45"/>
      <c r="D426" s="220" t="s">
        <v>166</v>
      </c>
      <c r="E426" s="221">
        <f>E9+E114+E142+E204+E314+E340+E370+E394+E415+E423+E363</f>
        <v>369529.8</v>
      </c>
      <c r="F426" s="221">
        <f>F9+F114+F142+F204+F314+F340+F370+F394+F415+F423+F363</f>
        <v>336440.60000000003</v>
      </c>
      <c r="G426" s="221">
        <f>G9+G114+G142+G204+G314+G340+G370+G394+G415+G423+G363</f>
        <v>33089.19999999998</v>
      </c>
      <c r="H426" s="176">
        <f t="shared" si="71"/>
        <v>91.0455936165365</v>
      </c>
    </row>
  </sheetData>
  <sheetProtection/>
  <autoFilter ref="A8:H426"/>
  <mergeCells count="4">
    <mergeCell ref="A5:H5"/>
    <mergeCell ref="G1:H1"/>
    <mergeCell ref="G2:H2"/>
    <mergeCell ref="G3:H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2"/>
  <sheetViews>
    <sheetView view="pageBreakPreview" zoomScale="90" zoomScaleNormal="90" zoomScaleSheetLayoutView="90" workbookViewId="0" topLeftCell="A1">
      <selection activeCell="H2" sqref="H2:I2"/>
    </sheetView>
  </sheetViews>
  <sheetFormatPr defaultColWidth="9.140625" defaultRowHeight="15"/>
  <cols>
    <col min="1" max="2" width="6.7109375" style="24" customWidth="1"/>
    <col min="3" max="3" width="13.140625" style="24" customWidth="1"/>
    <col min="4" max="4" width="8.7109375" style="24" customWidth="1"/>
    <col min="5" max="5" width="45.8515625" style="25" customWidth="1"/>
    <col min="6" max="6" width="15.7109375" style="94" customWidth="1"/>
    <col min="7" max="7" width="16.7109375" style="94" customWidth="1"/>
    <col min="8" max="8" width="15.421875" style="94" customWidth="1"/>
    <col min="9" max="9" width="15.8515625" style="94" customWidth="1"/>
    <col min="10" max="10" width="9.140625" style="26" hidden="1" customWidth="1"/>
    <col min="11" max="16384" width="9.140625" style="26" customWidth="1"/>
  </cols>
  <sheetData>
    <row r="1" spans="6:10" ht="15.75">
      <c r="F1" s="77"/>
      <c r="G1" s="88"/>
      <c r="H1" s="127" t="s">
        <v>266</v>
      </c>
      <c r="J1" s="127"/>
    </row>
    <row r="2" spans="6:10" ht="52.5" customHeight="1">
      <c r="F2" s="78"/>
      <c r="G2" s="89"/>
      <c r="H2" s="278" t="s">
        <v>791</v>
      </c>
      <c r="I2" s="278"/>
      <c r="J2" s="128"/>
    </row>
    <row r="3" spans="5:10" ht="20.25" customHeight="1">
      <c r="E3" s="28"/>
      <c r="F3" s="96"/>
      <c r="G3" s="88"/>
      <c r="H3" s="276" t="s">
        <v>772</v>
      </c>
      <c r="I3" s="276"/>
      <c r="J3" s="128"/>
    </row>
    <row r="4" spans="6:9" ht="12">
      <c r="F4" s="90"/>
      <c r="G4" s="90"/>
      <c r="H4" s="90"/>
      <c r="I4" s="90"/>
    </row>
    <row r="5" spans="1:9" ht="33" customHeight="1">
      <c r="A5" s="279" t="s">
        <v>764</v>
      </c>
      <c r="B5" s="279"/>
      <c r="C5" s="279"/>
      <c r="D5" s="279"/>
      <c r="E5" s="279"/>
      <c r="F5" s="286"/>
      <c r="G5" s="286"/>
      <c r="H5" s="286"/>
      <c r="I5" s="286"/>
    </row>
    <row r="6" spans="5:9" ht="12">
      <c r="E6" s="29"/>
      <c r="F6" s="91"/>
      <c r="G6" s="91"/>
      <c r="H6" s="91"/>
      <c r="I6" s="91"/>
    </row>
    <row r="7" spans="5:9" ht="12">
      <c r="E7" s="29"/>
      <c r="F7" s="91"/>
      <c r="G7" s="91"/>
      <c r="H7" s="91"/>
      <c r="I7" s="91"/>
    </row>
    <row r="8" spans="1:9" s="31" customFormat="1" ht="29.25" customHeight="1">
      <c r="A8" s="7" t="s">
        <v>107</v>
      </c>
      <c r="B8" s="30" t="s">
        <v>108</v>
      </c>
      <c r="C8" s="30" t="s">
        <v>109</v>
      </c>
      <c r="D8" s="30" t="s">
        <v>110</v>
      </c>
      <c r="E8" s="30" t="s">
        <v>111</v>
      </c>
      <c r="F8" s="92" t="s">
        <v>260</v>
      </c>
      <c r="G8" s="92" t="s">
        <v>261</v>
      </c>
      <c r="H8" s="120" t="s">
        <v>262</v>
      </c>
      <c r="I8" s="120" t="s">
        <v>263</v>
      </c>
    </row>
    <row r="9" spans="1:9" ht="24">
      <c r="A9" s="21" t="s">
        <v>96</v>
      </c>
      <c r="B9" s="21"/>
      <c r="C9" s="21"/>
      <c r="D9" s="21"/>
      <c r="E9" s="32" t="s">
        <v>112</v>
      </c>
      <c r="F9" s="222">
        <f>F10</f>
        <v>6031.100000000001</v>
      </c>
      <c r="G9" s="222">
        <f>G10</f>
        <v>6025.400000000001</v>
      </c>
      <c r="H9" s="176">
        <f>F9-G9</f>
        <v>5.700000000000728</v>
      </c>
      <c r="I9" s="176">
        <f>G9/F9*100</f>
        <v>99.90548987746844</v>
      </c>
    </row>
    <row r="10" spans="1:9" ht="12.75">
      <c r="A10" s="21"/>
      <c r="B10" s="21" t="s">
        <v>113</v>
      </c>
      <c r="C10" s="21"/>
      <c r="D10" s="21"/>
      <c r="E10" s="33" t="s">
        <v>114</v>
      </c>
      <c r="F10" s="222">
        <f>F11+F28</f>
        <v>6031.100000000001</v>
      </c>
      <c r="G10" s="222">
        <f>G11+G28</f>
        <v>6025.400000000001</v>
      </c>
      <c r="H10" s="222">
        <f>H11+H28</f>
        <v>5.700000000000728</v>
      </c>
      <c r="I10" s="176">
        <f aca="true" t="shared" si="0" ref="I10:I83">G10/F10*100</f>
        <v>99.90548987746844</v>
      </c>
    </row>
    <row r="11" spans="1:9" ht="48">
      <c r="A11" s="21"/>
      <c r="B11" s="21" t="s">
        <v>115</v>
      </c>
      <c r="C11" s="34"/>
      <c r="D11" s="21"/>
      <c r="E11" s="32" t="s">
        <v>116</v>
      </c>
      <c r="F11" s="222">
        <f>F16+F12+F25</f>
        <v>5995.800000000001</v>
      </c>
      <c r="G11" s="222">
        <f>G16+G12+G25</f>
        <v>5990.1</v>
      </c>
      <c r="H11" s="222">
        <f>H16+H12+H25</f>
        <v>5.700000000000728</v>
      </c>
      <c r="I11" s="176">
        <f t="shared" si="0"/>
        <v>99.90493345341737</v>
      </c>
    </row>
    <row r="12" spans="1:9" ht="38.25">
      <c r="A12" s="21"/>
      <c r="B12" s="21"/>
      <c r="C12" s="175" t="s">
        <v>457</v>
      </c>
      <c r="D12" s="30"/>
      <c r="E12" s="154" t="s">
        <v>693</v>
      </c>
      <c r="F12" s="221">
        <f aca="true" t="shared" si="1" ref="F12:G14">F13</f>
        <v>4</v>
      </c>
      <c r="G12" s="221">
        <f t="shared" si="1"/>
        <v>0</v>
      </c>
      <c r="H12" s="176">
        <f aca="true" t="shared" si="2" ref="H12:H107">F12-G12</f>
        <v>4</v>
      </c>
      <c r="I12" s="176">
        <f t="shared" si="0"/>
        <v>0</v>
      </c>
    </row>
    <row r="13" spans="1:9" ht="38.25">
      <c r="A13" s="21"/>
      <c r="B13" s="21"/>
      <c r="C13" s="182" t="s">
        <v>458</v>
      </c>
      <c r="D13" s="190"/>
      <c r="E13" s="178" t="s">
        <v>625</v>
      </c>
      <c r="F13" s="207">
        <f t="shared" si="1"/>
        <v>4</v>
      </c>
      <c r="G13" s="207">
        <f t="shared" si="1"/>
        <v>0</v>
      </c>
      <c r="H13" s="179">
        <f t="shared" si="2"/>
        <v>4</v>
      </c>
      <c r="I13" s="179">
        <f t="shared" si="0"/>
        <v>0</v>
      </c>
    </row>
    <row r="14" spans="1:9" ht="25.5">
      <c r="A14" s="21"/>
      <c r="B14" s="21"/>
      <c r="C14" s="161" t="s">
        <v>459</v>
      </c>
      <c r="D14" s="87"/>
      <c r="E14" s="180" t="s">
        <v>626</v>
      </c>
      <c r="F14" s="207">
        <f t="shared" si="1"/>
        <v>4</v>
      </c>
      <c r="G14" s="207">
        <f t="shared" si="1"/>
        <v>0</v>
      </c>
      <c r="H14" s="179">
        <f t="shared" si="2"/>
        <v>4</v>
      </c>
      <c r="I14" s="179">
        <f t="shared" si="0"/>
        <v>0</v>
      </c>
    </row>
    <row r="15" spans="1:9" ht="25.5">
      <c r="A15" s="21"/>
      <c r="B15" s="21"/>
      <c r="C15" s="161"/>
      <c r="D15" s="87" t="s">
        <v>18</v>
      </c>
      <c r="E15" s="159" t="s">
        <v>238</v>
      </c>
      <c r="F15" s="207">
        <v>4</v>
      </c>
      <c r="G15" s="207">
        <v>0</v>
      </c>
      <c r="H15" s="179">
        <f t="shared" si="2"/>
        <v>4</v>
      </c>
      <c r="I15" s="179">
        <f t="shared" si="0"/>
        <v>0</v>
      </c>
    </row>
    <row r="16" spans="1:9" ht="25.5">
      <c r="A16" s="35"/>
      <c r="B16" s="35"/>
      <c r="C16" s="175" t="s">
        <v>565</v>
      </c>
      <c r="D16" s="30"/>
      <c r="E16" s="185" t="s">
        <v>341</v>
      </c>
      <c r="F16" s="221">
        <f>F17+F21+F23</f>
        <v>5582.200000000001</v>
      </c>
      <c r="G16" s="221">
        <f>G17+G21+G23</f>
        <v>5580.5</v>
      </c>
      <c r="H16" s="176">
        <f t="shared" si="2"/>
        <v>1.7000000000007276</v>
      </c>
      <c r="I16" s="176">
        <f t="shared" si="0"/>
        <v>99.9695460571101</v>
      </c>
    </row>
    <row r="17" spans="1:9" ht="25.5">
      <c r="A17" s="35"/>
      <c r="B17" s="35"/>
      <c r="C17" s="161" t="s">
        <v>566</v>
      </c>
      <c r="D17" s="87"/>
      <c r="E17" s="183" t="s">
        <v>584</v>
      </c>
      <c r="F17" s="207">
        <f>F18+F19+F20</f>
        <v>2245.9</v>
      </c>
      <c r="G17" s="207">
        <f>G18+G19+G20</f>
        <v>2244.4</v>
      </c>
      <c r="H17" s="179">
        <f t="shared" si="2"/>
        <v>1.5</v>
      </c>
      <c r="I17" s="179">
        <f t="shared" si="0"/>
        <v>99.93321163008149</v>
      </c>
    </row>
    <row r="18" spans="1:9" ht="51">
      <c r="A18" s="35"/>
      <c r="B18" s="35"/>
      <c r="C18" s="161"/>
      <c r="D18" s="87" t="s">
        <v>17</v>
      </c>
      <c r="E18" s="159" t="s">
        <v>237</v>
      </c>
      <c r="F18" s="207">
        <f>1493.4+0.2+456.2</f>
        <v>1949.8000000000002</v>
      </c>
      <c r="G18" s="207">
        <f>1493.4+0.2+456.2</f>
        <v>1949.8000000000002</v>
      </c>
      <c r="H18" s="179">
        <f t="shared" si="2"/>
        <v>0</v>
      </c>
      <c r="I18" s="179">
        <f t="shared" si="0"/>
        <v>100</v>
      </c>
    </row>
    <row r="19" spans="1:9" ht="25.5">
      <c r="A19" s="35"/>
      <c r="B19" s="35"/>
      <c r="C19" s="161"/>
      <c r="D19" s="87" t="s">
        <v>18</v>
      </c>
      <c r="E19" s="159" t="s">
        <v>238</v>
      </c>
      <c r="F19" s="207">
        <f>146+149.2</f>
        <v>295.2</v>
      </c>
      <c r="G19" s="207">
        <f>145.4+149.1</f>
        <v>294.5</v>
      </c>
      <c r="H19" s="179">
        <f t="shared" si="2"/>
        <v>0.6999999999999886</v>
      </c>
      <c r="I19" s="179">
        <f t="shared" si="0"/>
        <v>99.7628726287263</v>
      </c>
    </row>
    <row r="20" spans="1:9" ht="12.75">
      <c r="A20" s="35"/>
      <c r="B20" s="35"/>
      <c r="C20" s="161"/>
      <c r="D20" s="87" t="s">
        <v>19</v>
      </c>
      <c r="E20" s="159" t="s">
        <v>20</v>
      </c>
      <c r="F20" s="207">
        <v>0.9</v>
      </c>
      <c r="G20" s="207">
        <v>0.1</v>
      </c>
      <c r="H20" s="179">
        <f t="shared" si="2"/>
        <v>0.8</v>
      </c>
      <c r="I20" s="179">
        <f t="shared" si="0"/>
        <v>11.111111111111112</v>
      </c>
    </row>
    <row r="21" spans="1:9" ht="25.5">
      <c r="A21" s="35"/>
      <c r="B21" s="35"/>
      <c r="C21" s="161" t="s">
        <v>568</v>
      </c>
      <c r="D21" s="87"/>
      <c r="E21" s="183" t="s">
        <v>257</v>
      </c>
      <c r="F21" s="207">
        <f>F22</f>
        <v>1313.7</v>
      </c>
      <c r="G21" s="207">
        <f>G22</f>
        <v>1313.5</v>
      </c>
      <c r="H21" s="179">
        <f t="shared" si="2"/>
        <v>0.20000000000004547</v>
      </c>
      <c r="I21" s="179">
        <f t="shared" si="0"/>
        <v>99.98477582400852</v>
      </c>
    </row>
    <row r="22" spans="1:9" ht="51">
      <c r="A22" s="35"/>
      <c r="B22" s="35"/>
      <c r="C22" s="87"/>
      <c r="D22" s="87" t="s">
        <v>17</v>
      </c>
      <c r="E22" s="159" t="s">
        <v>237</v>
      </c>
      <c r="F22" s="207">
        <v>1313.7</v>
      </c>
      <c r="G22" s="207">
        <v>1313.5</v>
      </c>
      <c r="H22" s="179">
        <f t="shared" si="2"/>
        <v>0.20000000000004547</v>
      </c>
      <c r="I22" s="179">
        <f t="shared" si="0"/>
        <v>99.98477582400852</v>
      </c>
    </row>
    <row r="23" spans="1:9" ht="25.5">
      <c r="A23" s="35"/>
      <c r="B23" s="35"/>
      <c r="C23" s="161" t="s">
        <v>569</v>
      </c>
      <c r="D23" s="87"/>
      <c r="E23" s="183" t="s">
        <v>235</v>
      </c>
      <c r="F23" s="207">
        <f>F24</f>
        <v>2022.6</v>
      </c>
      <c r="G23" s="207">
        <f>G24</f>
        <v>2022.6</v>
      </c>
      <c r="H23" s="179">
        <f t="shared" si="2"/>
        <v>0</v>
      </c>
      <c r="I23" s="179">
        <f t="shared" si="0"/>
        <v>100</v>
      </c>
    </row>
    <row r="24" spans="1:9" ht="51">
      <c r="A24" s="35"/>
      <c r="B24" s="35"/>
      <c r="C24" s="161"/>
      <c r="D24" s="87" t="s">
        <v>17</v>
      </c>
      <c r="E24" s="159" t="s">
        <v>237</v>
      </c>
      <c r="F24" s="207">
        <v>2022.6</v>
      </c>
      <c r="G24" s="207">
        <v>2022.6</v>
      </c>
      <c r="H24" s="179">
        <f t="shared" si="2"/>
        <v>0</v>
      </c>
      <c r="I24" s="179">
        <f t="shared" si="0"/>
        <v>100</v>
      </c>
    </row>
    <row r="25" spans="1:9" ht="38.25">
      <c r="A25" s="35"/>
      <c r="B25" s="35"/>
      <c r="C25" s="175" t="s">
        <v>572</v>
      </c>
      <c r="D25" s="30"/>
      <c r="E25" s="205" t="s">
        <v>338</v>
      </c>
      <c r="F25" s="221">
        <f>F26</f>
        <v>409.6</v>
      </c>
      <c r="G25" s="221">
        <f>G26</f>
        <v>409.6</v>
      </c>
      <c r="H25" s="176">
        <f t="shared" si="2"/>
        <v>0</v>
      </c>
      <c r="I25" s="176">
        <f t="shared" si="0"/>
        <v>100</v>
      </c>
    </row>
    <row r="26" spans="1:9" ht="38.25">
      <c r="A26" s="35"/>
      <c r="B26" s="21"/>
      <c r="C26" s="161" t="s">
        <v>573</v>
      </c>
      <c r="D26" s="87"/>
      <c r="E26" s="159" t="s">
        <v>586</v>
      </c>
      <c r="F26" s="207">
        <f>F27</f>
        <v>409.6</v>
      </c>
      <c r="G26" s="207">
        <f>G27</f>
        <v>409.6</v>
      </c>
      <c r="H26" s="179">
        <f t="shared" si="2"/>
        <v>0</v>
      </c>
      <c r="I26" s="179">
        <f t="shared" si="0"/>
        <v>100</v>
      </c>
    </row>
    <row r="27" spans="1:9" ht="12.75">
      <c r="A27" s="35"/>
      <c r="B27" s="35"/>
      <c r="C27" s="161"/>
      <c r="D27" s="87" t="s">
        <v>24</v>
      </c>
      <c r="E27" s="159" t="s">
        <v>122</v>
      </c>
      <c r="F27" s="207">
        <v>409.6</v>
      </c>
      <c r="G27" s="207">
        <v>409.6</v>
      </c>
      <c r="H27" s="179">
        <f t="shared" si="2"/>
        <v>0</v>
      </c>
      <c r="I27" s="179">
        <f t="shared" si="0"/>
        <v>100</v>
      </c>
    </row>
    <row r="28" spans="1:9" ht="12.75">
      <c r="A28" s="35"/>
      <c r="B28" s="21" t="s">
        <v>170</v>
      </c>
      <c r="C28" s="21"/>
      <c r="D28" s="21"/>
      <c r="E28" s="32" t="s">
        <v>124</v>
      </c>
      <c r="F28" s="221">
        <f>F29</f>
        <v>35.3</v>
      </c>
      <c r="G28" s="221">
        <f>G29</f>
        <v>35.3</v>
      </c>
      <c r="H28" s="221">
        <f>H29</f>
        <v>0</v>
      </c>
      <c r="I28" s="176">
        <f t="shared" si="0"/>
        <v>100</v>
      </c>
    </row>
    <row r="29" spans="1:9" ht="25.5">
      <c r="A29" s="35"/>
      <c r="B29" s="35"/>
      <c r="C29" s="175" t="s">
        <v>574</v>
      </c>
      <c r="D29" s="30"/>
      <c r="E29" s="185" t="s">
        <v>348</v>
      </c>
      <c r="F29" s="221">
        <f>F30</f>
        <v>35.3</v>
      </c>
      <c r="G29" s="221">
        <f aca="true" t="shared" si="3" ref="F29:H30">G30</f>
        <v>35.3</v>
      </c>
      <c r="H29" s="221">
        <f t="shared" si="3"/>
        <v>0</v>
      </c>
      <c r="I29" s="176">
        <f t="shared" si="0"/>
        <v>100</v>
      </c>
    </row>
    <row r="30" spans="1:9" ht="38.25">
      <c r="A30" s="35"/>
      <c r="B30" s="35"/>
      <c r="C30" s="161" t="s">
        <v>575</v>
      </c>
      <c r="D30" s="87"/>
      <c r="E30" s="180" t="s">
        <v>760</v>
      </c>
      <c r="F30" s="207">
        <f t="shared" si="3"/>
        <v>35.3</v>
      </c>
      <c r="G30" s="207">
        <f t="shared" si="3"/>
        <v>35.3</v>
      </c>
      <c r="H30" s="207">
        <f t="shared" si="3"/>
        <v>0</v>
      </c>
      <c r="I30" s="179">
        <f t="shared" si="0"/>
        <v>100</v>
      </c>
    </row>
    <row r="31" spans="1:9" ht="17.25" customHeight="1">
      <c r="A31" s="35"/>
      <c r="B31" s="35"/>
      <c r="C31" s="187"/>
      <c r="D31" s="87" t="s">
        <v>19</v>
      </c>
      <c r="E31" s="159" t="s">
        <v>20</v>
      </c>
      <c r="F31" s="207">
        <v>35.3</v>
      </c>
      <c r="G31" s="207">
        <v>35.3</v>
      </c>
      <c r="H31" s="179">
        <f t="shared" si="2"/>
        <v>0</v>
      </c>
      <c r="I31" s="179">
        <f t="shared" si="0"/>
        <v>100</v>
      </c>
    </row>
    <row r="32" spans="1:9" ht="24">
      <c r="A32" s="21" t="s">
        <v>97</v>
      </c>
      <c r="B32" s="21"/>
      <c r="C32" s="21"/>
      <c r="D32" s="21"/>
      <c r="E32" s="32" t="s">
        <v>117</v>
      </c>
      <c r="F32" s="222">
        <f>F33+F94+F133+F147+F123+F114</f>
        <v>46575.40000000001</v>
      </c>
      <c r="G32" s="222">
        <f>G33+G94+G133+G147+G123+G114</f>
        <v>44207.4</v>
      </c>
      <c r="H32" s="222">
        <f>H33+H94+H133+H147+H123+H114</f>
        <v>2368.000000000008</v>
      </c>
      <c r="I32" s="176">
        <f t="shared" si="0"/>
        <v>94.91577098640053</v>
      </c>
    </row>
    <row r="33" spans="1:9" ht="12.75">
      <c r="A33" s="21"/>
      <c r="B33" s="21" t="s">
        <v>113</v>
      </c>
      <c r="C33" s="21"/>
      <c r="D33" s="21"/>
      <c r="E33" s="33" t="s">
        <v>114</v>
      </c>
      <c r="F33" s="222">
        <f>F34+F38+F54</f>
        <v>34357.90000000001</v>
      </c>
      <c r="G33" s="222">
        <f>G34+G38+G54</f>
        <v>33870.4</v>
      </c>
      <c r="H33" s="176">
        <f t="shared" si="2"/>
        <v>487.5000000000073</v>
      </c>
      <c r="I33" s="176">
        <f t="shared" si="0"/>
        <v>98.58111234970704</v>
      </c>
    </row>
    <row r="34" spans="1:9" ht="48.75" customHeight="1">
      <c r="A34" s="21"/>
      <c r="B34" s="21" t="s">
        <v>118</v>
      </c>
      <c r="C34" s="34"/>
      <c r="D34" s="21"/>
      <c r="E34" s="32" t="s">
        <v>119</v>
      </c>
      <c r="F34" s="222">
        <f aca="true" t="shared" si="4" ref="F34:G36">F35</f>
        <v>1081.4</v>
      </c>
      <c r="G34" s="222">
        <f t="shared" si="4"/>
        <v>1081.3</v>
      </c>
      <c r="H34" s="176">
        <f t="shared" si="2"/>
        <v>0.10000000000013642</v>
      </c>
      <c r="I34" s="179">
        <f t="shared" si="0"/>
        <v>99.99075272794525</v>
      </c>
    </row>
    <row r="35" spans="1:9" ht="25.5">
      <c r="A35" s="35"/>
      <c r="B35" s="35"/>
      <c r="C35" s="175" t="s">
        <v>565</v>
      </c>
      <c r="D35" s="30"/>
      <c r="E35" s="185" t="s">
        <v>341</v>
      </c>
      <c r="F35" s="221">
        <f t="shared" si="4"/>
        <v>1081.4</v>
      </c>
      <c r="G35" s="221">
        <f t="shared" si="4"/>
        <v>1081.3</v>
      </c>
      <c r="H35" s="176">
        <f>F35-G35</f>
        <v>0.10000000000013642</v>
      </c>
      <c r="I35" s="176">
        <f>G35/F35*100</f>
        <v>99.99075272794525</v>
      </c>
    </row>
    <row r="36" spans="1:9" ht="27" customHeight="1">
      <c r="A36" s="35"/>
      <c r="B36" s="35"/>
      <c r="C36" s="161" t="s">
        <v>567</v>
      </c>
      <c r="D36" s="87"/>
      <c r="E36" s="180" t="s">
        <v>236</v>
      </c>
      <c r="F36" s="207">
        <f t="shared" si="4"/>
        <v>1081.4</v>
      </c>
      <c r="G36" s="207">
        <f t="shared" si="4"/>
        <v>1081.3</v>
      </c>
      <c r="H36" s="179">
        <f>F36-G36</f>
        <v>0.10000000000013642</v>
      </c>
      <c r="I36" s="179">
        <f>G36/F36*100</f>
        <v>99.99075272794525</v>
      </c>
    </row>
    <row r="37" spans="1:9" ht="51">
      <c r="A37" s="35"/>
      <c r="B37" s="35"/>
      <c r="C37" s="161"/>
      <c r="D37" s="87" t="s">
        <v>17</v>
      </c>
      <c r="E37" s="159" t="s">
        <v>237</v>
      </c>
      <c r="F37" s="207">
        <v>1081.4</v>
      </c>
      <c r="G37" s="207">
        <v>1081.3</v>
      </c>
      <c r="H37" s="179">
        <f>F37-G37</f>
        <v>0.10000000000013642</v>
      </c>
      <c r="I37" s="179">
        <f>G37/F37*100</f>
        <v>99.99075272794525</v>
      </c>
    </row>
    <row r="38" spans="1:9" ht="48">
      <c r="A38" s="35"/>
      <c r="B38" s="21" t="s">
        <v>120</v>
      </c>
      <c r="C38" s="36"/>
      <c r="D38" s="35"/>
      <c r="E38" s="32" t="s">
        <v>121</v>
      </c>
      <c r="F38" s="221">
        <f>F39+F43</f>
        <v>19344.600000000002</v>
      </c>
      <c r="G38" s="221">
        <f>G39+G43</f>
        <v>19298.500000000004</v>
      </c>
      <c r="H38" s="176">
        <f>F38-G38</f>
        <v>46.099999999998545</v>
      </c>
      <c r="I38" s="176">
        <f>G38/F38*100</f>
        <v>99.7616906009946</v>
      </c>
    </row>
    <row r="39" spans="1:9" ht="38.25" hidden="1">
      <c r="A39" s="35"/>
      <c r="B39" s="21"/>
      <c r="C39" s="175" t="s">
        <v>457</v>
      </c>
      <c r="D39" s="30"/>
      <c r="E39" s="154" t="s">
        <v>693</v>
      </c>
      <c r="F39" s="221">
        <f aca="true" t="shared" si="5" ref="F39:G41">F40</f>
        <v>0</v>
      </c>
      <c r="G39" s="221">
        <f t="shared" si="5"/>
        <v>0</v>
      </c>
      <c r="H39" s="176">
        <f>F39-G39</f>
        <v>0</v>
      </c>
      <c r="I39" s="176" t="e">
        <f>G39/F39*100</f>
        <v>#DIV/0!</v>
      </c>
    </row>
    <row r="40" spans="1:9" ht="38.25" hidden="1">
      <c r="A40" s="35"/>
      <c r="B40" s="21"/>
      <c r="C40" s="182" t="s">
        <v>458</v>
      </c>
      <c r="D40" s="190"/>
      <c r="E40" s="178" t="s">
        <v>625</v>
      </c>
      <c r="F40" s="207">
        <f t="shared" si="5"/>
        <v>0</v>
      </c>
      <c r="G40" s="207">
        <f t="shared" si="5"/>
        <v>0</v>
      </c>
      <c r="H40" s="179">
        <f t="shared" si="2"/>
        <v>0</v>
      </c>
      <c r="I40" s="179" t="e">
        <f t="shared" si="0"/>
        <v>#DIV/0!</v>
      </c>
    </row>
    <row r="41" spans="1:9" ht="25.5" hidden="1">
      <c r="A41" s="35"/>
      <c r="B41" s="21"/>
      <c r="C41" s="161" t="s">
        <v>459</v>
      </c>
      <c r="D41" s="87"/>
      <c r="E41" s="180" t="s">
        <v>626</v>
      </c>
      <c r="F41" s="207">
        <f t="shared" si="5"/>
        <v>0</v>
      </c>
      <c r="G41" s="207">
        <f t="shared" si="5"/>
        <v>0</v>
      </c>
      <c r="H41" s="179">
        <f t="shared" si="2"/>
        <v>0</v>
      </c>
      <c r="I41" s="179" t="e">
        <f t="shared" si="0"/>
        <v>#DIV/0!</v>
      </c>
    </row>
    <row r="42" spans="1:9" ht="25.5" hidden="1">
      <c r="A42" s="35"/>
      <c r="B42" s="21"/>
      <c r="C42" s="161"/>
      <c r="D42" s="87" t="s">
        <v>18</v>
      </c>
      <c r="E42" s="159" t="s">
        <v>238</v>
      </c>
      <c r="F42" s="207">
        <v>0</v>
      </c>
      <c r="G42" s="207">
        <v>0</v>
      </c>
      <c r="H42" s="179">
        <f t="shared" si="2"/>
        <v>0</v>
      </c>
      <c r="I42" s="179" t="e">
        <f t="shared" si="0"/>
        <v>#DIV/0!</v>
      </c>
    </row>
    <row r="43" spans="1:9" ht="25.5">
      <c r="A43" s="21"/>
      <c r="B43" s="21"/>
      <c r="C43" s="175" t="s">
        <v>565</v>
      </c>
      <c r="D43" s="30"/>
      <c r="E43" s="185" t="s">
        <v>341</v>
      </c>
      <c r="F43" s="221">
        <f>F44+F48+F52+F50</f>
        <v>19344.600000000002</v>
      </c>
      <c r="G43" s="221">
        <f>G44+G48+G52+G50</f>
        <v>19298.500000000004</v>
      </c>
      <c r="H43" s="221">
        <f>H44+H48+H52+H50</f>
        <v>46.099999999998545</v>
      </c>
      <c r="I43" s="176">
        <f t="shared" si="0"/>
        <v>99.7616906009946</v>
      </c>
    </row>
    <row r="44" spans="1:9" ht="25.5">
      <c r="A44" s="35"/>
      <c r="B44" s="35"/>
      <c r="C44" s="161" t="s">
        <v>566</v>
      </c>
      <c r="D44" s="87"/>
      <c r="E44" s="183" t="s">
        <v>584</v>
      </c>
      <c r="F44" s="207">
        <f>F45+F46+F47</f>
        <v>19199.9</v>
      </c>
      <c r="G44" s="207">
        <f>G45+G46+G47</f>
        <v>19153.800000000003</v>
      </c>
      <c r="H44" s="179">
        <f t="shared" si="2"/>
        <v>46.099999999998545</v>
      </c>
      <c r="I44" s="179">
        <f t="shared" si="0"/>
        <v>99.7598945827843</v>
      </c>
    </row>
    <row r="45" spans="1:9" ht="51">
      <c r="A45" s="35"/>
      <c r="B45" s="35"/>
      <c r="C45" s="161"/>
      <c r="D45" s="87" t="s">
        <v>17</v>
      </c>
      <c r="E45" s="159" t="s">
        <v>237</v>
      </c>
      <c r="F45" s="207">
        <f>11991.9+25.2+3622.8</f>
        <v>15639.900000000001</v>
      </c>
      <c r="G45" s="207">
        <f>11991.6+25.2+3622.8</f>
        <v>15639.600000000002</v>
      </c>
      <c r="H45" s="179">
        <f>F45-G45</f>
        <v>0.2999999999992724</v>
      </c>
      <c r="I45" s="179">
        <f>G45/F45*100</f>
        <v>99.9980818291677</v>
      </c>
    </row>
    <row r="46" spans="1:9" ht="25.5">
      <c r="A46" s="35"/>
      <c r="B46" s="21"/>
      <c r="C46" s="161"/>
      <c r="D46" s="87" t="s">
        <v>18</v>
      </c>
      <c r="E46" s="159" t="s">
        <v>238</v>
      </c>
      <c r="F46" s="207">
        <f>634.9+1765.6</f>
        <v>2400.5</v>
      </c>
      <c r="G46" s="207">
        <f>624.5+1730.2</f>
        <v>2354.7</v>
      </c>
      <c r="H46" s="179">
        <f>F46-G46</f>
        <v>45.80000000000018</v>
      </c>
      <c r="I46" s="179">
        <f>G46/F46*100</f>
        <v>98.09206415330138</v>
      </c>
    </row>
    <row r="47" spans="1:9" ht="12.75">
      <c r="A47" s="35"/>
      <c r="B47" s="21"/>
      <c r="C47" s="161"/>
      <c r="D47" s="87" t="s">
        <v>19</v>
      </c>
      <c r="E47" s="159" t="s">
        <v>20</v>
      </c>
      <c r="F47" s="207">
        <f>285.8+14.4+859.3</f>
        <v>1159.5</v>
      </c>
      <c r="G47" s="207">
        <f>285.8+14.4+859.3</f>
        <v>1159.5</v>
      </c>
      <c r="H47" s="179">
        <f>F47-G47</f>
        <v>0</v>
      </c>
      <c r="I47" s="179">
        <f>G47/F47*100</f>
        <v>100</v>
      </c>
    </row>
    <row r="48" spans="1:9" ht="25.5">
      <c r="A48" s="35"/>
      <c r="B48" s="21"/>
      <c r="C48" s="161" t="s">
        <v>570</v>
      </c>
      <c r="D48" s="87"/>
      <c r="E48" s="159" t="s">
        <v>393</v>
      </c>
      <c r="F48" s="207">
        <f>F49</f>
        <v>25.9</v>
      </c>
      <c r="G48" s="207">
        <f>G49</f>
        <v>25.9</v>
      </c>
      <c r="H48" s="179">
        <f>F48-G48</f>
        <v>0</v>
      </c>
      <c r="I48" s="179">
        <f>G48/F48*100</f>
        <v>100</v>
      </c>
    </row>
    <row r="49" spans="1:9" ht="25.5">
      <c r="A49" s="35"/>
      <c r="B49" s="21"/>
      <c r="C49" s="161"/>
      <c r="D49" s="87" t="s">
        <v>18</v>
      </c>
      <c r="E49" s="159" t="s">
        <v>238</v>
      </c>
      <c r="F49" s="207">
        <v>25.9</v>
      </c>
      <c r="G49" s="207">
        <v>25.9</v>
      </c>
      <c r="H49" s="179">
        <f t="shared" si="2"/>
        <v>0</v>
      </c>
      <c r="I49" s="179">
        <f t="shared" si="0"/>
        <v>100</v>
      </c>
    </row>
    <row r="50" spans="1:9" ht="38.25">
      <c r="A50" s="35"/>
      <c r="B50" s="21"/>
      <c r="C50" s="161" t="s">
        <v>748</v>
      </c>
      <c r="D50" s="87"/>
      <c r="E50" s="159" t="s">
        <v>749</v>
      </c>
      <c r="F50" s="207">
        <f>F51</f>
        <v>118.8</v>
      </c>
      <c r="G50" s="207">
        <f>G51</f>
        <v>118.8</v>
      </c>
      <c r="H50" s="207">
        <f>H51</f>
        <v>0</v>
      </c>
      <c r="I50" s="179">
        <f t="shared" si="0"/>
        <v>100</v>
      </c>
    </row>
    <row r="51" spans="1:9" ht="51">
      <c r="A51" s="35"/>
      <c r="B51" s="21"/>
      <c r="C51" s="161"/>
      <c r="D51" s="87" t="s">
        <v>17</v>
      </c>
      <c r="E51" s="159" t="s">
        <v>237</v>
      </c>
      <c r="F51" s="207">
        <v>118.8</v>
      </c>
      <c r="G51" s="207">
        <v>118.8</v>
      </c>
      <c r="H51" s="179">
        <f t="shared" si="2"/>
        <v>0</v>
      </c>
      <c r="I51" s="179">
        <f t="shared" si="0"/>
        <v>100</v>
      </c>
    </row>
    <row r="52" spans="1:9" ht="76.5" hidden="1">
      <c r="A52" s="35"/>
      <c r="B52" s="21"/>
      <c r="C52" s="161" t="s">
        <v>571</v>
      </c>
      <c r="D52" s="87"/>
      <c r="E52" s="159" t="s">
        <v>394</v>
      </c>
      <c r="F52" s="207">
        <f>F53</f>
        <v>0</v>
      </c>
      <c r="G52" s="207">
        <f>G53</f>
        <v>0</v>
      </c>
      <c r="H52" s="179">
        <f t="shared" si="2"/>
        <v>0</v>
      </c>
      <c r="I52" s="179" t="e">
        <f t="shared" si="0"/>
        <v>#DIV/0!</v>
      </c>
    </row>
    <row r="53" spans="1:9" ht="51" hidden="1">
      <c r="A53" s="35"/>
      <c r="B53" s="21"/>
      <c r="C53" s="161"/>
      <c r="D53" s="87" t="s">
        <v>17</v>
      </c>
      <c r="E53" s="159" t="s">
        <v>237</v>
      </c>
      <c r="F53" s="207">
        <v>0</v>
      </c>
      <c r="G53" s="207">
        <v>0</v>
      </c>
      <c r="H53" s="179">
        <f t="shared" si="2"/>
        <v>0</v>
      </c>
      <c r="I53" s="257" t="s">
        <v>217</v>
      </c>
    </row>
    <row r="54" spans="1:9" ht="12.75">
      <c r="A54" s="21"/>
      <c r="B54" s="21" t="s">
        <v>170</v>
      </c>
      <c r="C54" s="21"/>
      <c r="D54" s="21"/>
      <c r="E54" s="32" t="s">
        <v>124</v>
      </c>
      <c r="F54" s="221">
        <f>F60+F75+F83+F55</f>
        <v>13931.900000000001</v>
      </c>
      <c r="G54" s="221">
        <f>G60+G75+G83+G55</f>
        <v>13490.6</v>
      </c>
      <c r="H54" s="221">
        <f>H60+H75+H83+H55</f>
        <v>441.3000000000004</v>
      </c>
      <c r="I54" s="176">
        <f aca="true" t="shared" si="6" ref="I54:I59">G54/F54*100</f>
        <v>96.83244927109726</v>
      </c>
    </row>
    <row r="55" spans="1:9" ht="51">
      <c r="A55" s="21"/>
      <c r="B55" s="21"/>
      <c r="C55" s="175" t="s">
        <v>406</v>
      </c>
      <c r="D55" s="30"/>
      <c r="E55" s="154" t="s">
        <v>339</v>
      </c>
      <c r="F55" s="221">
        <f>F56</f>
        <v>169</v>
      </c>
      <c r="G55" s="221">
        <f aca="true" t="shared" si="7" ref="G55:H58">G56</f>
        <v>0</v>
      </c>
      <c r="H55" s="221">
        <f t="shared" si="7"/>
        <v>169</v>
      </c>
      <c r="I55" s="176">
        <f t="shared" si="6"/>
        <v>0</v>
      </c>
    </row>
    <row r="56" spans="1:9" ht="25.5">
      <c r="A56" s="21"/>
      <c r="B56" s="21"/>
      <c r="C56" s="182" t="s">
        <v>407</v>
      </c>
      <c r="D56" s="87"/>
      <c r="E56" s="178" t="s">
        <v>340</v>
      </c>
      <c r="F56" s="207">
        <f>F57</f>
        <v>169</v>
      </c>
      <c r="G56" s="207">
        <f t="shared" si="7"/>
        <v>0</v>
      </c>
      <c r="H56" s="207">
        <f t="shared" si="7"/>
        <v>169</v>
      </c>
      <c r="I56" s="179">
        <f t="shared" si="6"/>
        <v>0</v>
      </c>
    </row>
    <row r="57" spans="1:9" ht="25.5">
      <c r="A57" s="21"/>
      <c r="B57" s="21"/>
      <c r="C57" s="161" t="s">
        <v>408</v>
      </c>
      <c r="D57" s="87"/>
      <c r="E57" s="180" t="s">
        <v>592</v>
      </c>
      <c r="F57" s="207">
        <f>F58</f>
        <v>169</v>
      </c>
      <c r="G57" s="207">
        <f t="shared" si="7"/>
        <v>0</v>
      </c>
      <c r="H57" s="207">
        <f t="shared" si="7"/>
        <v>169</v>
      </c>
      <c r="I57" s="179">
        <f t="shared" si="6"/>
        <v>0</v>
      </c>
    </row>
    <row r="58" spans="1:9" ht="25.5">
      <c r="A58" s="21"/>
      <c r="B58" s="21"/>
      <c r="C58" s="161" t="s">
        <v>409</v>
      </c>
      <c r="D58" s="87"/>
      <c r="E58" s="180" t="s">
        <v>593</v>
      </c>
      <c r="F58" s="207">
        <f>F59</f>
        <v>169</v>
      </c>
      <c r="G58" s="207">
        <f t="shared" si="7"/>
        <v>0</v>
      </c>
      <c r="H58" s="207">
        <f t="shared" si="7"/>
        <v>169</v>
      </c>
      <c r="I58" s="179">
        <f t="shared" si="6"/>
        <v>0</v>
      </c>
    </row>
    <row r="59" spans="1:9" ht="25.5">
      <c r="A59" s="21"/>
      <c r="B59" s="21"/>
      <c r="C59" s="161"/>
      <c r="D59" s="87" t="s">
        <v>18</v>
      </c>
      <c r="E59" s="159" t="s">
        <v>238</v>
      </c>
      <c r="F59" s="207">
        <v>169</v>
      </c>
      <c r="G59" s="207">
        <v>0</v>
      </c>
      <c r="H59" s="179">
        <f t="shared" si="2"/>
        <v>169</v>
      </c>
      <c r="I59" s="179">
        <f t="shared" si="6"/>
        <v>0</v>
      </c>
    </row>
    <row r="60" spans="1:9" ht="51">
      <c r="A60" s="21"/>
      <c r="B60" s="21"/>
      <c r="C60" s="175" t="s">
        <v>446</v>
      </c>
      <c r="D60" s="30"/>
      <c r="E60" s="154" t="s">
        <v>344</v>
      </c>
      <c r="F60" s="221">
        <f>F61+F64+F67+F71</f>
        <v>967.1</v>
      </c>
      <c r="G60" s="221">
        <f>G61+G64+G67+G71</f>
        <v>809.4</v>
      </c>
      <c r="H60" s="176">
        <f t="shared" si="2"/>
        <v>157.70000000000005</v>
      </c>
      <c r="I60" s="176">
        <f t="shared" si="0"/>
        <v>83.69351669941061</v>
      </c>
    </row>
    <row r="61" spans="1:9" ht="38.25">
      <c r="A61" s="21"/>
      <c r="B61" s="21"/>
      <c r="C61" s="182" t="s">
        <v>447</v>
      </c>
      <c r="D61" s="87"/>
      <c r="E61" s="178" t="s">
        <v>616</v>
      </c>
      <c r="F61" s="207">
        <f>F62</f>
        <v>70</v>
      </c>
      <c r="G61" s="207">
        <f>G62</f>
        <v>70</v>
      </c>
      <c r="H61" s="179">
        <f t="shared" si="2"/>
        <v>0</v>
      </c>
      <c r="I61" s="179">
        <f t="shared" si="0"/>
        <v>100</v>
      </c>
    </row>
    <row r="62" spans="1:9" ht="38.25">
      <c r="A62" s="21"/>
      <c r="B62" s="21"/>
      <c r="C62" s="161" t="s">
        <v>448</v>
      </c>
      <c r="D62" s="87"/>
      <c r="E62" s="180" t="s">
        <v>617</v>
      </c>
      <c r="F62" s="207">
        <f>F63</f>
        <v>70</v>
      </c>
      <c r="G62" s="207">
        <f>G63</f>
        <v>70</v>
      </c>
      <c r="H62" s="179">
        <f t="shared" si="2"/>
        <v>0</v>
      </c>
      <c r="I62" s="179">
        <f t="shared" si="0"/>
        <v>100</v>
      </c>
    </row>
    <row r="63" spans="1:9" ht="12.75">
      <c r="A63" s="21"/>
      <c r="B63" s="21"/>
      <c r="C63" s="161"/>
      <c r="D63" s="87" t="s">
        <v>19</v>
      </c>
      <c r="E63" s="159" t="s">
        <v>20</v>
      </c>
      <c r="F63" s="207">
        <v>70</v>
      </c>
      <c r="G63" s="207">
        <v>70</v>
      </c>
      <c r="H63" s="179">
        <f t="shared" si="2"/>
        <v>0</v>
      </c>
      <c r="I63" s="179">
        <f t="shared" si="0"/>
        <v>100</v>
      </c>
    </row>
    <row r="64" spans="1:9" ht="38.25" hidden="1">
      <c r="A64" s="21"/>
      <c r="B64" s="21"/>
      <c r="C64" s="182" t="s">
        <v>449</v>
      </c>
      <c r="D64" s="190"/>
      <c r="E64" s="178" t="s">
        <v>618</v>
      </c>
      <c r="F64" s="207">
        <f>F65</f>
        <v>0</v>
      </c>
      <c r="G64" s="207">
        <f>G65</f>
        <v>0</v>
      </c>
      <c r="H64" s="179">
        <f t="shared" si="2"/>
        <v>0</v>
      </c>
      <c r="I64" s="179" t="e">
        <f t="shared" si="0"/>
        <v>#DIV/0!</v>
      </c>
    </row>
    <row r="65" spans="1:9" ht="25.5" hidden="1">
      <c r="A65" s="21"/>
      <c r="B65" s="21"/>
      <c r="C65" s="161" t="s">
        <v>450</v>
      </c>
      <c r="D65" s="87"/>
      <c r="E65" s="180" t="s">
        <v>619</v>
      </c>
      <c r="F65" s="207">
        <f>F66</f>
        <v>0</v>
      </c>
      <c r="G65" s="207">
        <f>G66</f>
        <v>0</v>
      </c>
      <c r="H65" s="179">
        <f t="shared" si="2"/>
        <v>0</v>
      </c>
      <c r="I65" s="179" t="e">
        <f t="shared" si="0"/>
        <v>#DIV/0!</v>
      </c>
    </row>
    <row r="66" spans="1:9" ht="25.5" hidden="1">
      <c r="A66" s="21"/>
      <c r="B66" s="21"/>
      <c r="C66" s="161"/>
      <c r="D66" s="87" t="s">
        <v>18</v>
      </c>
      <c r="E66" s="159" t="s">
        <v>238</v>
      </c>
      <c r="F66" s="207">
        <v>0</v>
      </c>
      <c r="G66" s="207">
        <v>0</v>
      </c>
      <c r="H66" s="179">
        <f t="shared" si="2"/>
        <v>0</v>
      </c>
      <c r="I66" s="179" t="e">
        <f t="shared" si="0"/>
        <v>#DIV/0!</v>
      </c>
    </row>
    <row r="67" spans="1:9" ht="25.5" hidden="1">
      <c r="A67" s="21"/>
      <c r="B67" s="21"/>
      <c r="C67" s="182" t="s">
        <v>451</v>
      </c>
      <c r="D67" s="87"/>
      <c r="E67" s="178" t="s">
        <v>345</v>
      </c>
      <c r="F67" s="207">
        <f aca="true" t="shared" si="8" ref="F67:G69">F68</f>
        <v>0</v>
      </c>
      <c r="G67" s="207">
        <f t="shared" si="8"/>
        <v>0</v>
      </c>
      <c r="H67" s="179">
        <f t="shared" si="2"/>
        <v>0</v>
      </c>
      <c r="I67" s="179" t="e">
        <f t="shared" si="0"/>
        <v>#DIV/0!</v>
      </c>
    </row>
    <row r="68" spans="1:9" ht="38.25" hidden="1">
      <c r="A68" s="21"/>
      <c r="B68" s="21"/>
      <c r="C68" s="161" t="s">
        <v>452</v>
      </c>
      <c r="D68" s="87"/>
      <c r="E68" s="180" t="s">
        <v>620</v>
      </c>
      <c r="F68" s="207">
        <f t="shared" si="8"/>
        <v>0</v>
      </c>
      <c r="G68" s="207">
        <f t="shared" si="8"/>
        <v>0</v>
      </c>
      <c r="H68" s="179">
        <f t="shared" si="2"/>
        <v>0</v>
      </c>
      <c r="I68" s="179" t="e">
        <f t="shared" si="0"/>
        <v>#DIV/0!</v>
      </c>
    </row>
    <row r="69" spans="1:9" ht="25.5" hidden="1">
      <c r="A69" s="21"/>
      <c r="B69" s="21"/>
      <c r="C69" s="161" t="s">
        <v>453</v>
      </c>
      <c r="D69" s="87"/>
      <c r="E69" s="180" t="s">
        <v>621</v>
      </c>
      <c r="F69" s="207">
        <f t="shared" si="8"/>
        <v>0</v>
      </c>
      <c r="G69" s="207">
        <f t="shared" si="8"/>
        <v>0</v>
      </c>
      <c r="H69" s="179">
        <f t="shared" si="2"/>
        <v>0</v>
      </c>
      <c r="I69" s="179" t="e">
        <f t="shared" si="0"/>
        <v>#DIV/0!</v>
      </c>
    </row>
    <row r="70" spans="1:9" ht="25.5" hidden="1">
      <c r="A70" s="35"/>
      <c r="B70" s="35"/>
      <c r="C70" s="161"/>
      <c r="D70" s="87" t="s">
        <v>18</v>
      </c>
      <c r="E70" s="159" t="s">
        <v>238</v>
      </c>
      <c r="F70" s="207">
        <v>0</v>
      </c>
      <c r="G70" s="207">
        <v>0</v>
      </c>
      <c r="H70" s="179">
        <f t="shared" si="2"/>
        <v>0</v>
      </c>
      <c r="I70" s="179" t="e">
        <f t="shared" si="0"/>
        <v>#DIV/0!</v>
      </c>
    </row>
    <row r="71" spans="1:9" ht="51">
      <c r="A71" s="35"/>
      <c r="B71" s="35"/>
      <c r="C71" s="182" t="s">
        <v>454</v>
      </c>
      <c r="D71" s="87"/>
      <c r="E71" s="178" t="s">
        <v>346</v>
      </c>
      <c r="F71" s="207">
        <f aca="true" t="shared" si="9" ref="F71:G73">F72</f>
        <v>897.1</v>
      </c>
      <c r="G71" s="207">
        <f t="shared" si="9"/>
        <v>739.4</v>
      </c>
      <c r="H71" s="179">
        <f t="shared" si="2"/>
        <v>157.70000000000005</v>
      </c>
      <c r="I71" s="179">
        <f t="shared" si="0"/>
        <v>82.42113476758443</v>
      </c>
    </row>
    <row r="72" spans="1:9" ht="51">
      <c r="A72" s="35"/>
      <c r="B72" s="35"/>
      <c r="C72" s="161" t="s">
        <v>455</v>
      </c>
      <c r="D72" s="87"/>
      <c r="E72" s="180" t="s">
        <v>622</v>
      </c>
      <c r="F72" s="207">
        <f t="shared" si="9"/>
        <v>897.1</v>
      </c>
      <c r="G72" s="207">
        <f t="shared" si="9"/>
        <v>739.4</v>
      </c>
      <c r="H72" s="179">
        <f t="shared" si="2"/>
        <v>157.70000000000005</v>
      </c>
      <c r="I72" s="179">
        <f t="shared" si="0"/>
        <v>82.42113476758443</v>
      </c>
    </row>
    <row r="73" spans="1:9" ht="76.5">
      <c r="A73" s="35"/>
      <c r="B73" s="35"/>
      <c r="C73" s="161" t="s">
        <v>456</v>
      </c>
      <c r="D73" s="87"/>
      <c r="E73" s="180" t="s">
        <v>623</v>
      </c>
      <c r="F73" s="207">
        <f t="shared" si="9"/>
        <v>897.1</v>
      </c>
      <c r="G73" s="207">
        <f t="shared" si="9"/>
        <v>739.4</v>
      </c>
      <c r="H73" s="179">
        <f t="shared" si="2"/>
        <v>157.70000000000005</v>
      </c>
      <c r="I73" s="179">
        <f t="shared" si="0"/>
        <v>82.42113476758443</v>
      </c>
    </row>
    <row r="74" spans="1:9" ht="25.5">
      <c r="A74" s="35"/>
      <c r="B74" s="35"/>
      <c r="C74" s="161"/>
      <c r="D74" s="87" t="s">
        <v>18</v>
      </c>
      <c r="E74" s="159" t="s">
        <v>238</v>
      </c>
      <c r="F74" s="207">
        <v>897.1</v>
      </c>
      <c r="G74" s="207">
        <v>739.4</v>
      </c>
      <c r="H74" s="179">
        <f t="shared" si="2"/>
        <v>157.70000000000005</v>
      </c>
      <c r="I74" s="179">
        <f t="shared" si="0"/>
        <v>82.42113476758443</v>
      </c>
    </row>
    <row r="75" spans="1:9" ht="52.5" customHeight="1">
      <c r="A75" s="35"/>
      <c r="B75" s="35"/>
      <c r="C75" s="175" t="s">
        <v>460</v>
      </c>
      <c r="D75" s="30"/>
      <c r="E75" s="154" t="s">
        <v>347</v>
      </c>
      <c r="F75" s="221">
        <f>F76+F80</f>
        <v>170</v>
      </c>
      <c r="G75" s="221">
        <f>G76+G80</f>
        <v>166</v>
      </c>
      <c r="H75" s="176">
        <f t="shared" si="2"/>
        <v>4</v>
      </c>
      <c r="I75" s="176">
        <f t="shared" si="0"/>
        <v>97.6470588235294</v>
      </c>
    </row>
    <row r="76" spans="1:9" ht="25.5">
      <c r="A76" s="35"/>
      <c r="B76" s="35"/>
      <c r="C76" s="182" t="s">
        <v>461</v>
      </c>
      <c r="D76" s="190"/>
      <c r="E76" s="178" t="s">
        <v>627</v>
      </c>
      <c r="F76" s="207">
        <f>F77</f>
        <v>100</v>
      </c>
      <c r="G76" s="207">
        <f>G77</f>
        <v>100</v>
      </c>
      <c r="H76" s="179">
        <f t="shared" si="2"/>
        <v>0</v>
      </c>
      <c r="I76" s="179">
        <f t="shared" si="0"/>
        <v>100</v>
      </c>
    </row>
    <row r="77" spans="1:9" ht="25.5">
      <c r="A77" s="35"/>
      <c r="B77" s="35"/>
      <c r="C77" s="161" t="s">
        <v>462</v>
      </c>
      <c r="D77" s="87"/>
      <c r="E77" s="180" t="s">
        <v>628</v>
      </c>
      <c r="F77" s="207">
        <f>F78+F79</f>
        <v>100</v>
      </c>
      <c r="G77" s="207">
        <f>G78+G79</f>
        <v>100</v>
      </c>
      <c r="H77" s="179">
        <f t="shared" si="2"/>
        <v>0</v>
      </c>
      <c r="I77" s="179">
        <f t="shared" si="0"/>
        <v>100</v>
      </c>
    </row>
    <row r="78" spans="1:9" ht="25.5" hidden="1">
      <c r="A78" s="35"/>
      <c r="B78" s="35"/>
      <c r="C78" s="161"/>
      <c r="D78" s="87" t="s">
        <v>18</v>
      </c>
      <c r="E78" s="159" t="s">
        <v>238</v>
      </c>
      <c r="F78" s="207">
        <v>0</v>
      </c>
      <c r="G78" s="207">
        <v>0</v>
      </c>
      <c r="H78" s="179">
        <f t="shared" si="2"/>
        <v>0</v>
      </c>
      <c r="I78" s="179" t="e">
        <f t="shared" si="0"/>
        <v>#DIV/0!</v>
      </c>
    </row>
    <row r="79" spans="1:9" ht="30" customHeight="1">
      <c r="A79" s="35"/>
      <c r="B79" s="35"/>
      <c r="C79" s="161"/>
      <c r="D79" s="87" t="s">
        <v>19</v>
      </c>
      <c r="E79" s="159" t="s">
        <v>20</v>
      </c>
      <c r="F79" s="223">
        <v>100</v>
      </c>
      <c r="G79" s="223">
        <v>100</v>
      </c>
      <c r="H79" s="179">
        <f t="shared" si="2"/>
        <v>0</v>
      </c>
      <c r="I79" s="179">
        <f t="shared" si="0"/>
        <v>100</v>
      </c>
    </row>
    <row r="80" spans="1:9" ht="25.5">
      <c r="A80" s="35"/>
      <c r="B80" s="35"/>
      <c r="C80" s="190" t="s">
        <v>463</v>
      </c>
      <c r="D80" s="190"/>
      <c r="E80" s="178" t="s">
        <v>629</v>
      </c>
      <c r="F80" s="207">
        <f>F81</f>
        <v>70</v>
      </c>
      <c r="G80" s="207">
        <f>G81</f>
        <v>66</v>
      </c>
      <c r="H80" s="179">
        <f t="shared" si="2"/>
        <v>4</v>
      </c>
      <c r="I80" s="179">
        <f t="shared" si="0"/>
        <v>94.28571428571428</v>
      </c>
    </row>
    <row r="81" spans="1:9" ht="38.25">
      <c r="A81" s="35"/>
      <c r="B81" s="35"/>
      <c r="C81" s="87" t="s">
        <v>464</v>
      </c>
      <c r="D81" s="87"/>
      <c r="E81" s="180" t="s">
        <v>630</v>
      </c>
      <c r="F81" s="207">
        <f>F82</f>
        <v>70</v>
      </c>
      <c r="G81" s="207">
        <f>G82</f>
        <v>66</v>
      </c>
      <c r="H81" s="179">
        <f t="shared" si="2"/>
        <v>4</v>
      </c>
      <c r="I81" s="179">
        <f t="shared" si="0"/>
        <v>94.28571428571428</v>
      </c>
    </row>
    <row r="82" spans="1:9" ht="25.5">
      <c r="A82" s="35"/>
      <c r="B82" s="35"/>
      <c r="C82" s="161"/>
      <c r="D82" s="87" t="s">
        <v>26</v>
      </c>
      <c r="E82" s="159" t="s">
        <v>27</v>
      </c>
      <c r="F82" s="207">
        <v>70</v>
      </c>
      <c r="G82" s="207">
        <v>66</v>
      </c>
      <c r="H82" s="179">
        <f t="shared" si="2"/>
        <v>4</v>
      </c>
      <c r="I82" s="179">
        <f t="shared" si="0"/>
        <v>94.28571428571428</v>
      </c>
    </row>
    <row r="83" spans="1:9" s="99" customFormat="1" ht="25.5">
      <c r="A83" s="35"/>
      <c r="B83" s="35"/>
      <c r="C83" s="175" t="s">
        <v>574</v>
      </c>
      <c r="D83" s="30"/>
      <c r="E83" s="185" t="s">
        <v>348</v>
      </c>
      <c r="F83" s="221">
        <f>F84+F87+F90+F92</f>
        <v>12625.800000000001</v>
      </c>
      <c r="G83" s="221">
        <f>G84+G87+G90+G92</f>
        <v>12515.2</v>
      </c>
      <c r="H83" s="176">
        <f t="shared" si="2"/>
        <v>110.60000000000036</v>
      </c>
      <c r="I83" s="176">
        <f t="shared" si="0"/>
        <v>99.12401590394272</v>
      </c>
    </row>
    <row r="84" spans="1:9" s="99" customFormat="1" ht="42" customHeight="1">
      <c r="A84" s="35"/>
      <c r="B84" s="35"/>
      <c r="C84" s="161" t="s">
        <v>575</v>
      </c>
      <c r="D84" s="87"/>
      <c r="E84" s="180" t="s">
        <v>760</v>
      </c>
      <c r="F84" s="207">
        <f>F86+F85</f>
        <v>12031.6</v>
      </c>
      <c r="G84" s="207">
        <f>G86+G85</f>
        <v>12031.6</v>
      </c>
      <c r="H84" s="207">
        <f>H86+H85</f>
        <v>0</v>
      </c>
      <c r="I84" s="179">
        <f>G84/F84*100</f>
        <v>100</v>
      </c>
    </row>
    <row r="85" spans="1:9" s="99" customFormat="1" ht="27" customHeight="1">
      <c r="A85" s="35"/>
      <c r="B85" s="35"/>
      <c r="C85" s="161"/>
      <c r="D85" s="87" t="s">
        <v>18</v>
      </c>
      <c r="E85" s="159" t="s">
        <v>238</v>
      </c>
      <c r="F85" s="207">
        <v>20.7</v>
      </c>
      <c r="G85" s="207">
        <v>20.7</v>
      </c>
      <c r="H85" s="179">
        <f>F85-G85</f>
        <v>0</v>
      </c>
      <c r="I85" s="179">
        <f>G85/F85*100</f>
        <v>100</v>
      </c>
    </row>
    <row r="86" spans="1:9" s="99" customFormat="1" ht="12.75">
      <c r="A86" s="35"/>
      <c r="B86" s="35"/>
      <c r="C86" s="187"/>
      <c r="D86" s="87" t="s">
        <v>19</v>
      </c>
      <c r="E86" s="159" t="s">
        <v>20</v>
      </c>
      <c r="F86" s="207">
        <v>12010.9</v>
      </c>
      <c r="G86" s="207">
        <v>12010.9</v>
      </c>
      <c r="H86" s="179">
        <f>F86-G86</f>
        <v>0</v>
      </c>
      <c r="I86" s="179">
        <f>G86/F86*100</f>
        <v>100</v>
      </c>
    </row>
    <row r="87" spans="1:9" s="99" customFormat="1" ht="38.25">
      <c r="A87" s="35"/>
      <c r="B87" s="35"/>
      <c r="C87" s="161" t="s">
        <v>576</v>
      </c>
      <c r="D87" s="187"/>
      <c r="E87" s="183" t="s">
        <v>256</v>
      </c>
      <c r="F87" s="207">
        <f>F88+F89</f>
        <v>175</v>
      </c>
      <c r="G87" s="207">
        <f>G88+G89</f>
        <v>88</v>
      </c>
      <c r="H87" s="179">
        <f t="shared" si="2"/>
        <v>87</v>
      </c>
      <c r="I87" s="179">
        <f aca="true" t="shared" si="10" ref="I87:I173">G87/F87*100</f>
        <v>50.28571428571429</v>
      </c>
    </row>
    <row r="88" spans="1:9" s="99" customFormat="1" ht="12.75">
      <c r="A88" s="35"/>
      <c r="B88" s="35"/>
      <c r="C88" s="161"/>
      <c r="D88" s="87" t="s">
        <v>21</v>
      </c>
      <c r="E88" s="159" t="s">
        <v>22</v>
      </c>
      <c r="F88" s="207">
        <v>130</v>
      </c>
      <c r="G88" s="207">
        <v>70</v>
      </c>
      <c r="H88" s="179">
        <f t="shared" si="2"/>
        <v>60</v>
      </c>
      <c r="I88" s="179">
        <f t="shared" si="10"/>
        <v>53.84615384615385</v>
      </c>
    </row>
    <row r="89" spans="1:9" s="99" customFormat="1" ht="12.75">
      <c r="A89" s="35"/>
      <c r="B89" s="35"/>
      <c r="C89" s="161"/>
      <c r="D89" s="87" t="s">
        <v>19</v>
      </c>
      <c r="E89" s="159" t="s">
        <v>20</v>
      </c>
      <c r="F89" s="207">
        <v>45</v>
      </c>
      <c r="G89" s="207">
        <v>18</v>
      </c>
      <c r="H89" s="179">
        <f t="shared" si="2"/>
        <v>27</v>
      </c>
      <c r="I89" s="179">
        <f t="shared" si="10"/>
        <v>40</v>
      </c>
    </row>
    <row r="90" spans="1:9" s="99" customFormat="1" ht="12.75">
      <c r="A90" s="35"/>
      <c r="B90" s="35"/>
      <c r="C90" s="161" t="s">
        <v>577</v>
      </c>
      <c r="D90" s="87"/>
      <c r="E90" s="204" t="s">
        <v>239</v>
      </c>
      <c r="F90" s="207">
        <f>F91</f>
        <v>110</v>
      </c>
      <c r="G90" s="207">
        <f>G91</f>
        <v>92.1</v>
      </c>
      <c r="H90" s="179">
        <f t="shared" si="2"/>
        <v>17.900000000000006</v>
      </c>
      <c r="I90" s="179">
        <f t="shared" si="10"/>
        <v>83.72727272727272</v>
      </c>
    </row>
    <row r="91" spans="1:9" s="99" customFormat="1" ht="25.5">
      <c r="A91" s="35"/>
      <c r="B91" s="35"/>
      <c r="C91" s="161"/>
      <c r="D91" s="87" t="s">
        <v>18</v>
      </c>
      <c r="E91" s="159" t="s">
        <v>238</v>
      </c>
      <c r="F91" s="207">
        <v>110</v>
      </c>
      <c r="G91" s="207">
        <v>92.1</v>
      </c>
      <c r="H91" s="179">
        <f t="shared" si="2"/>
        <v>17.900000000000006</v>
      </c>
      <c r="I91" s="179">
        <f t="shared" si="10"/>
        <v>83.72727272727272</v>
      </c>
    </row>
    <row r="92" spans="1:9" s="99" customFormat="1" ht="25.5">
      <c r="A92" s="35"/>
      <c r="B92" s="35"/>
      <c r="C92" s="188" t="s">
        <v>578</v>
      </c>
      <c r="D92" s="187"/>
      <c r="E92" s="204" t="s">
        <v>349</v>
      </c>
      <c r="F92" s="207">
        <f>F93</f>
        <v>309.2</v>
      </c>
      <c r="G92" s="207">
        <f>G93</f>
        <v>303.5</v>
      </c>
      <c r="H92" s="179">
        <f t="shared" si="2"/>
        <v>5.699999999999989</v>
      </c>
      <c r="I92" s="179">
        <f t="shared" si="10"/>
        <v>98.15653298835706</v>
      </c>
    </row>
    <row r="93" spans="1:9" s="99" customFormat="1" ht="12.75">
      <c r="A93" s="35"/>
      <c r="B93" s="35"/>
      <c r="C93" s="161"/>
      <c r="D93" s="87" t="s">
        <v>21</v>
      </c>
      <c r="E93" s="159" t="s">
        <v>22</v>
      </c>
      <c r="F93" s="207">
        <v>309.2</v>
      </c>
      <c r="G93" s="207">
        <v>303.5</v>
      </c>
      <c r="H93" s="179">
        <f t="shared" si="2"/>
        <v>5.699999999999989</v>
      </c>
      <c r="I93" s="179">
        <f t="shared" si="10"/>
        <v>98.15653298835706</v>
      </c>
    </row>
    <row r="94" spans="1:9" s="99" customFormat="1" ht="24">
      <c r="A94" s="35"/>
      <c r="B94" s="21" t="s">
        <v>125</v>
      </c>
      <c r="C94" s="36"/>
      <c r="D94" s="35"/>
      <c r="E94" s="38" t="s">
        <v>126</v>
      </c>
      <c r="F94" s="221">
        <f>F95+F108</f>
        <v>2196</v>
      </c>
      <c r="G94" s="221">
        <f>G95+G108</f>
        <v>1393.7</v>
      </c>
      <c r="H94" s="176">
        <f t="shared" si="2"/>
        <v>802.3</v>
      </c>
      <c r="I94" s="179">
        <f t="shared" si="10"/>
        <v>63.46539162112933</v>
      </c>
    </row>
    <row r="95" spans="1:9" s="99" customFormat="1" ht="36">
      <c r="A95" s="35"/>
      <c r="B95" s="21" t="s">
        <v>127</v>
      </c>
      <c r="C95" s="36"/>
      <c r="D95" s="35"/>
      <c r="E95" s="38" t="s">
        <v>128</v>
      </c>
      <c r="F95" s="221">
        <f>F96</f>
        <v>2008.9</v>
      </c>
      <c r="G95" s="221">
        <f>G96</f>
        <v>1207.2</v>
      </c>
      <c r="H95" s="176">
        <f t="shared" si="2"/>
        <v>801.7</v>
      </c>
      <c r="I95" s="179">
        <f t="shared" si="10"/>
        <v>60.09258798347354</v>
      </c>
    </row>
    <row r="96" spans="1:9" s="99" customFormat="1" ht="38.25">
      <c r="A96" s="35"/>
      <c r="B96" s="21"/>
      <c r="C96" s="175" t="s">
        <v>420</v>
      </c>
      <c r="D96" s="30"/>
      <c r="E96" s="154" t="s">
        <v>350</v>
      </c>
      <c r="F96" s="221">
        <f>F97</f>
        <v>2008.9</v>
      </c>
      <c r="G96" s="221">
        <f>G97</f>
        <v>1207.2</v>
      </c>
      <c r="H96" s="176">
        <f t="shared" si="2"/>
        <v>801.7</v>
      </c>
      <c r="I96" s="179">
        <f t="shared" si="10"/>
        <v>60.09258798347354</v>
      </c>
    </row>
    <row r="97" spans="1:9" ht="63.75">
      <c r="A97" s="35"/>
      <c r="B97" s="21"/>
      <c r="C97" s="182" t="s">
        <v>421</v>
      </c>
      <c r="D97" s="87"/>
      <c r="E97" s="178" t="s">
        <v>351</v>
      </c>
      <c r="F97" s="207">
        <f>F98+F105</f>
        <v>2008.9</v>
      </c>
      <c r="G97" s="207">
        <f>G98+G105</f>
        <v>1207.2</v>
      </c>
      <c r="H97" s="179">
        <f t="shared" si="2"/>
        <v>801.7</v>
      </c>
      <c r="I97" s="179">
        <f t="shared" si="10"/>
        <v>60.09258798347354</v>
      </c>
    </row>
    <row r="98" spans="1:9" ht="51">
      <c r="A98" s="35"/>
      <c r="B98" s="21"/>
      <c r="C98" s="161" t="s">
        <v>422</v>
      </c>
      <c r="D98" s="87"/>
      <c r="E98" s="180" t="s">
        <v>599</v>
      </c>
      <c r="F98" s="207">
        <f>F99+F101+F103</f>
        <v>2008.9</v>
      </c>
      <c r="G98" s="207">
        <f>G99+G101+G103</f>
        <v>1207.2</v>
      </c>
      <c r="H98" s="179">
        <f t="shared" si="2"/>
        <v>801.7</v>
      </c>
      <c r="I98" s="179">
        <f t="shared" si="10"/>
        <v>60.09258798347354</v>
      </c>
    </row>
    <row r="99" spans="1:9" ht="38.25">
      <c r="A99" s="35"/>
      <c r="B99" s="21"/>
      <c r="C99" s="161" t="s">
        <v>423</v>
      </c>
      <c r="D99" s="87"/>
      <c r="E99" s="180" t="s">
        <v>600</v>
      </c>
      <c r="F99" s="207">
        <f>F100</f>
        <v>3.9</v>
      </c>
      <c r="G99" s="207">
        <f>G100</f>
        <v>0</v>
      </c>
      <c r="H99" s="179">
        <f t="shared" si="2"/>
        <v>3.9</v>
      </c>
      <c r="I99" s="179">
        <f t="shared" si="10"/>
        <v>0</v>
      </c>
    </row>
    <row r="100" spans="1:9" ht="25.5">
      <c r="A100" s="21"/>
      <c r="B100" s="35"/>
      <c r="C100" s="161"/>
      <c r="D100" s="87" t="s">
        <v>18</v>
      </c>
      <c r="E100" s="159" t="s">
        <v>238</v>
      </c>
      <c r="F100" s="207">
        <v>3.9</v>
      </c>
      <c r="G100" s="207">
        <v>0</v>
      </c>
      <c r="H100" s="179">
        <f t="shared" si="2"/>
        <v>3.9</v>
      </c>
      <c r="I100" s="179">
        <f t="shared" si="10"/>
        <v>0</v>
      </c>
    </row>
    <row r="101" spans="1:9" ht="38.25">
      <c r="A101" s="21"/>
      <c r="B101" s="35"/>
      <c r="C101" s="161" t="s">
        <v>424</v>
      </c>
      <c r="D101" s="87"/>
      <c r="E101" s="183" t="s">
        <v>601</v>
      </c>
      <c r="F101" s="207">
        <f>F102</f>
        <v>5</v>
      </c>
      <c r="G101" s="207">
        <f>G102</f>
        <v>0</v>
      </c>
      <c r="H101" s="179">
        <f t="shared" si="2"/>
        <v>5</v>
      </c>
      <c r="I101" s="179">
        <f t="shared" si="10"/>
        <v>0</v>
      </c>
    </row>
    <row r="102" spans="1:9" ht="25.5">
      <c r="A102" s="35"/>
      <c r="B102" s="35"/>
      <c r="C102" s="161"/>
      <c r="D102" s="87" t="s">
        <v>18</v>
      </c>
      <c r="E102" s="159" t="s">
        <v>238</v>
      </c>
      <c r="F102" s="207">
        <v>5</v>
      </c>
      <c r="G102" s="207">
        <v>0</v>
      </c>
      <c r="H102" s="179">
        <f t="shared" si="2"/>
        <v>5</v>
      </c>
      <c r="I102" s="179">
        <f t="shared" si="10"/>
        <v>0</v>
      </c>
    </row>
    <row r="103" spans="1:9" ht="38.25">
      <c r="A103" s="35"/>
      <c r="B103" s="35"/>
      <c r="C103" s="161" t="s">
        <v>425</v>
      </c>
      <c r="D103" s="87"/>
      <c r="E103" s="159" t="s">
        <v>586</v>
      </c>
      <c r="F103" s="207">
        <f>F104</f>
        <v>2000</v>
      </c>
      <c r="G103" s="207">
        <f>G104</f>
        <v>1207.2</v>
      </c>
      <c r="H103" s="179">
        <f t="shared" si="2"/>
        <v>792.8</v>
      </c>
      <c r="I103" s="179">
        <f t="shared" si="10"/>
        <v>60.36</v>
      </c>
    </row>
    <row r="104" spans="1:9" ht="12.75">
      <c r="A104" s="35"/>
      <c r="B104" s="35"/>
      <c r="C104" s="161"/>
      <c r="D104" s="87" t="s">
        <v>24</v>
      </c>
      <c r="E104" s="203" t="s">
        <v>122</v>
      </c>
      <c r="F104" s="207">
        <f>600+931.1+468.9</f>
        <v>2000</v>
      </c>
      <c r="G104" s="207">
        <v>1207.2</v>
      </c>
      <c r="H104" s="179">
        <f t="shared" si="2"/>
        <v>792.8</v>
      </c>
      <c r="I104" s="179">
        <f t="shared" si="10"/>
        <v>60.36</v>
      </c>
    </row>
    <row r="105" spans="1:9" ht="25.5" hidden="1">
      <c r="A105" s="35"/>
      <c r="B105" s="35"/>
      <c r="C105" s="161" t="s">
        <v>426</v>
      </c>
      <c r="D105" s="87"/>
      <c r="E105" s="203" t="s">
        <v>602</v>
      </c>
      <c r="F105" s="207">
        <f>F106</f>
        <v>0</v>
      </c>
      <c r="G105" s="207">
        <f>G106</f>
        <v>0</v>
      </c>
      <c r="H105" s="179">
        <f t="shared" si="2"/>
        <v>0</v>
      </c>
      <c r="I105" s="179" t="e">
        <f t="shared" si="10"/>
        <v>#DIV/0!</v>
      </c>
    </row>
    <row r="106" spans="1:9" ht="38.25" hidden="1">
      <c r="A106" s="35"/>
      <c r="B106" s="35"/>
      <c r="C106" s="161" t="s">
        <v>427</v>
      </c>
      <c r="D106" s="87"/>
      <c r="E106" s="203" t="s">
        <v>603</v>
      </c>
      <c r="F106" s="207">
        <f>F107</f>
        <v>0</v>
      </c>
      <c r="G106" s="207">
        <f>G107</f>
        <v>0</v>
      </c>
      <c r="H106" s="179">
        <f t="shared" si="2"/>
        <v>0</v>
      </c>
      <c r="I106" s="179" t="e">
        <f t="shared" si="10"/>
        <v>#DIV/0!</v>
      </c>
    </row>
    <row r="107" spans="1:9" ht="25.5" hidden="1">
      <c r="A107" s="35"/>
      <c r="B107" s="35"/>
      <c r="C107" s="161"/>
      <c r="D107" s="87" t="s">
        <v>18</v>
      </c>
      <c r="E107" s="159" t="s">
        <v>238</v>
      </c>
      <c r="F107" s="207">
        <v>0</v>
      </c>
      <c r="G107" s="207">
        <v>0</v>
      </c>
      <c r="H107" s="179">
        <f t="shared" si="2"/>
        <v>0</v>
      </c>
      <c r="I107" s="179" t="e">
        <f t="shared" si="10"/>
        <v>#DIV/0!</v>
      </c>
    </row>
    <row r="108" spans="1:9" ht="12.75">
      <c r="A108" s="35"/>
      <c r="B108" s="21" t="s">
        <v>129</v>
      </c>
      <c r="C108" s="36"/>
      <c r="D108" s="35"/>
      <c r="E108" s="32" t="s">
        <v>130</v>
      </c>
      <c r="F108" s="221">
        <f aca="true" t="shared" si="11" ref="F108:G111">F109</f>
        <v>187.1</v>
      </c>
      <c r="G108" s="221">
        <f t="shared" si="11"/>
        <v>186.5</v>
      </c>
      <c r="H108" s="176">
        <f aca="true" t="shared" si="12" ref="H108:H172">F108-G108</f>
        <v>0.5999999999999943</v>
      </c>
      <c r="I108" s="176">
        <f t="shared" si="10"/>
        <v>99.67931587386425</v>
      </c>
    </row>
    <row r="109" spans="1:9" ht="38.25">
      <c r="A109" s="35"/>
      <c r="B109" s="21"/>
      <c r="C109" s="175" t="s">
        <v>420</v>
      </c>
      <c r="D109" s="30"/>
      <c r="E109" s="154" t="s">
        <v>350</v>
      </c>
      <c r="F109" s="221">
        <f t="shared" si="11"/>
        <v>187.1</v>
      </c>
      <c r="G109" s="221">
        <f t="shared" si="11"/>
        <v>186.5</v>
      </c>
      <c r="H109" s="176">
        <f t="shared" si="12"/>
        <v>0.5999999999999943</v>
      </c>
      <c r="I109" s="176">
        <f t="shared" si="10"/>
        <v>99.67931587386425</v>
      </c>
    </row>
    <row r="110" spans="1:9" ht="25.5">
      <c r="A110" s="35"/>
      <c r="B110" s="35"/>
      <c r="C110" s="182" t="s">
        <v>429</v>
      </c>
      <c r="D110" s="87"/>
      <c r="E110" s="178" t="s">
        <v>352</v>
      </c>
      <c r="F110" s="207">
        <f t="shared" si="11"/>
        <v>187.1</v>
      </c>
      <c r="G110" s="207">
        <f t="shared" si="11"/>
        <v>186.5</v>
      </c>
      <c r="H110" s="179">
        <f t="shared" si="12"/>
        <v>0.5999999999999943</v>
      </c>
      <c r="I110" s="179">
        <f t="shared" si="10"/>
        <v>99.67931587386425</v>
      </c>
    </row>
    <row r="111" spans="1:9" ht="25.5">
      <c r="A111" s="35"/>
      <c r="B111" s="35"/>
      <c r="C111" s="161" t="s">
        <v>436</v>
      </c>
      <c r="D111" s="87"/>
      <c r="E111" s="180" t="s">
        <v>609</v>
      </c>
      <c r="F111" s="207">
        <f t="shared" si="11"/>
        <v>187.1</v>
      </c>
      <c r="G111" s="207">
        <f t="shared" si="11"/>
        <v>186.5</v>
      </c>
      <c r="H111" s="179">
        <f t="shared" si="12"/>
        <v>0.5999999999999943</v>
      </c>
      <c r="I111" s="179">
        <f t="shared" si="10"/>
        <v>99.67931587386425</v>
      </c>
    </row>
    <row r="112" spans="1:9" ht="12.75">
      <c r="A112" s="35"/>
      <c r="B112" s="35"/>
      <c r="C112" s="161" t="s">
        <v>437</v>
      </c>
      <c r="D112" s="87"/>
      <c r="E112" s="180" t="s">
        <v>606</v>
      </c>
      <c r="F112" s="207">
        <f>F113</f>
        <v>187.1</v>
      </c>
      <c r="G112" s="207">
        <f>G113</f>
        <v>186.5</v>
      </c>
      <c r="H112" s="179">
        <f t="shared" si="12"/>
        <v>0.5999999999999943</v>
      </c>
      <c r="I112" s="179">
        <f t="shared" si="10"/>
        <v>99.67931587386425</v>
      </c>
    </row>
    <row r="113" spans="1:9" ht="25.5">
      <c r="A113" s="35"/>
      <c r="B113" s="35"/>
      <c r="C113" s="161"/>
      <c r="D113" s="87" t="s">
        <v>18</v>
      </c>
      <c r="E113" s="159" t="s">
        <v>238</v>
      </c>
      <c r="F113" s="207">
        <v>187.1</v>
      </c>
      <c r="G113" s="207">
        <v>186.5</v>
      </c>
      <c r="H113" s="179">
        <f t="shared" si="12"/>
        <v>0.5999999999999943</v>
      </c>
      <c r="I113" s="179">
        <f t="shared" si="10"/>
        <v>99.67931587386425</v>
      </c>
    </row>
    <row r="114" spans="1:9" ht="12.75">
      <c r="A114" s="35"/>
      <c r="B114" s="21" t="s">
        <v>131</v>
      </c>
      <c r="C114" s="21"/>
      <c r="D114" s="21"/>
      <c r="E114" s="32" t="s">
        <v>132</v>
      </c>
      <c r="F114" s="221">
        <f>F115</f>
        <v>2000</v>
      </c>
      <c r="G114" s="221">
        <f aca="true" t="shared" si="13" ref="G114:H117">G115</f>
        <v>1253</v>
      </c>
      <c r="H114" s="221">
        <f t="shared" si="13"/>
        <v>747</v>
      </c>
      <c r="I114" s="176">
        <f t="shared" si="10"/>
        <v>62.64999999999999</v>
      </c>
    </row>
    <row r="115" spans="1:9" ht="12.75">
      <c r="A115" s="35"/>
      <c r="B115" s="21" t="s">
        <v>353</v>
      </c>
      <c r="C115" s="21"/>
      <c r="D115" s="21"/>
      <c r="E115" s="32" t="s">
        <v>354</v>
      </c>
      <c r="F115" s="221">
        <f>F116</f>
        <v>2000</v>
      </c>
      <c r="G115" s="221">
        <f t="shared" si="13"/>
        <v>1253</v>
      </c>
      <c r="H115" s="221">
        <f t="shared" si="13"/>
        <v>747</v>
      </c>
      <c r="I115" s="176">
        <f t="shared" si="10"/>
        <v>62.64999999999999</v>
      </c>
    </row>
    <row r="116" spans="1:9" ht="38.25">
      <c r="A116" s="35"/>
      <c r="B116" s="35"/>
      <c r="C116" s="175" t="s">
        <v>420</v>
      </c>
      <c r="D116" s="30"/>
      <c r="E116" s="154" t="s">
        <v>350</v>
      </c>
      <c r="F116" s="221">
        <f>F117</f>
        <v>2000</v>
      </c>
      <c r="G116" s="221">
        <f t="shared" si="13"/>
        <v>1253</v>
      </c>
      <c r="H116" s="221">
        <f t="shared" si="13"/>
        <v>747</v>
      </c>
      <c r="I116" s="176">
        <f t="shared" si="10"/>
        <v>62.64999999999999</v>
      </c>
    </row>
    <row r="117" spans="1:9" ht="51">
      <c r="A117" s="35"/>
      <c r="B117" s="35"/>
      <c r="C117" s="182" t="s">
        <v>443</v>
      </c>
      <c r="D117" s="87"/>
      <c r="E117" s="178" t="s">
        <v>355</v>
      </c>
      <c r="F117" s="207">
        <f>F118</f>
        <v>2000</v>
      </c>
      <c r="G117" s="207">
        <f t="shared" si="13"/>
        <v>1253</v>
      </c>
      <c r="H117" s="207">
        <f t="shared" si="13"/>
        <v>747</v>
      </c>
      <c r="I117" s="179">
        <f t="shared" si="10"/>
        <v>62.64999999999999</v>
      </c>
    </row>
    <row r="118" spans="1:9" ht="51">
      <c r="A118" s="35"/>
      <c r="B118" s="35"/>
      <c r="C118" s="161" t="s">
        <v>444</v>
      </c>
      <c r="D118" s="87"/>
      <c r="E118" s="180" t="s">
        <v>614</v>
      </c>
      <c r="F118" s="207">
        <f>F119+F121</f>
        <v>2000</v>
      </c>
      <c r="G118" s="207">
        <f>G119+G121</f>
        <v>1253</v>
      </c>
      <c r="H118" s="207">
        <f>H119+H121</f>
        <v>747</v>
      </c>
      <c r="I118" s="179">
        <f t="shared" si="10"/>
        <v>62.64999999999999</v>
      </c>
    </row>
    <row r="119" spans="1:9" ht="38.25">
      <c r="A119" s="35"/>
      <c r="B119" s="35"/>
      <c r="C119" s="161" t="s">
        <v>445</v>
      </c>
      <c r="D119" s="87"/>
      <c r="E119" s="180" t="s">
        <v>615</v>
      </c>
      <c r="F119" s="207">
        <f>F120</f>
        <v>500</v>
      </c>
      <c r="G119" s="207">
        <f>G120</f>
        <v>500</v>
      </c>
      <c r="H119" s="207">
        <f>H120</f>
        <v>0</v>
      </c>
      <c r="I119" s="179">
        <f t="shared" si="10"/>
        <v>100</v>
      </c>
    </row>
    <row r="120" spans="1:9" ht="12.75">
      <c r="A120" s="35"/>
      <c r="B120" s="35"/>
      <c r="C120" s="161"/>
      <c r="D120" s="87" t="s">
        <v>24</v>
      </c>
      <c r="E120" s="159" t="s">
        <v>122</v>
      </c>
      <c r="F120" s="207">
        <v>500</v>
      </c>
      <c r="G120" s="207">
        <v>500</v>
      </c>
      <c r="H120" s="179">
        <f t="shared" si="12"/>
        <v>0</v>
      </c>
      <c r="I120" s="179">
        <f t="shared" si="10"/>
        <v>100</v>
      </c>
    </row>
    <row r="121" spans="1:9" ht="25.5">
      <c r="A121" s="35"/>
      <c r="B121" s="35"/>
      <c r="C121" s="161" t="s">
        <v>683</v>
      </c>
      <c r="D121" s="87"/>
      <c r="E121" s="159" t="s">
        <v>684</v>
      </c>
      <c r="F121" s="207">
        <f>F122</f>
        <v>1500</v>
      </c>
      <c r="G121" s="207">
        <f>G122</f>
        <v>753</v>
      </c>
      <c r="H121" s="207">
        <f>H122</f>
        <v>747</v>
      </c>
      <c r="I121" s="179">
        <f t="shared" si="10"/>
        <v>50.2</v>
      </c>
    </row>
    <row r="122" spans="1:9" ht="12.75">
      <c r="A122" s="35"/>
      <c r="B122" s="35"/>
      <c r="C122" s="161"/>
      <c r="D122" s="87" t="s">
        <v>24</v>
      </c>
      <c r="E122" s="159" t="s">
        <v>122</v>
      </c>
      <c r="F122" s="207">
        <v>1500</v>
      </c>
      <c r="G122" s="207">
        <v>753</v>
      </c>
      <c r="H122" s="179">
        <f t="shared" si="12"/>
        <v>747</v>
      </c>
      <c r="I122" s="179">
        <f t="shared" si="10"/>
        <v>50.2</v>
      </c>
    </row>
    <row r="123" spans="1:9" ht="12.75">
      <c r="A123" s="35"/>
      <c r="B123" s="21" t="s">
        <v>143</v>
      </c>
      <c r="C123" s="21"/>
      <c r="D123" s="21"/>
      <c r="E123" s="32" t="s">
        <v>144</v>
      </c>
      <c r="F123" s="221">
        <f aca="true" t="shared" si="14" ref="F123:H125">F124</f>
        <v>1159.9</v>
      </c>
      <c r="G123" s="221">
        <f t="shared" si="14"/>
        <v>885.6</v>
      </c>
      <c r="H123" s="221">
        <f t="shared" si="14"/>
        <v>274.29999999999995</v>
      </c>
      <c r="I123" s="176">
        <f t="shared" si="10"/>
        <v>76.35140960427623</v>
      </c>
    </row>
    <row r="124" spans="1:9" ht="12.75">
      <c r="A124" s="35"/>
      <c r="B124" s="21" t="s">
        <v>162</v>
      </c>
      <c r="C124" s="36"/>
      <c r="D124" s="36"/>
      <c r="E124" s="32" t="s">
        <v>163</v>
      </c>
      <c r="F124" s="221">
        <f t="shared" si="14"/>
        <v>1159.9</v>
      </c>
      <c r="G124" s="221">
        <f t="shared" si="14"/>
        <v>885.6</v>
      </c>
      <c r="H124" s="221">
        <f t="shared" si="14"/>
        <v>274.29999999999995</v>
      </c>
      <c r="I124" s="176">
        <f t="shared" si="10"/>
        <v>76.35140960427623</v>
      </c>
    </row>
    <row r="125" spans="1:9" ht="51">
      <c r="A125" s="35"/>
      <c r="B125" s="35"/>
      <c r="C125" s="175" t="s">
        <v>460</v>
      </c>
      <c r="D125" s="30"/>
      <c r="E125" s="154" t="s">
        <v>347</v>
      </c>
      <c r="F125" s="221">
        <f t="shared" si="14"/>
        <v>1159.9</v>
      </c>
      <c r="G125" s="221">
        <f t="shared" si="14"/>
        <v>885.6</v>
      </c>
      <c r="H125" s="221">
        <f t="shared" si="14"/>
        <v>274.29999999999995</v>
      </c>
      <c r="I125" s="176">
        <f t="shared" si="10"/>
        <v>76.35140960427623</v>
      </c>
    </row>
    <row r="126" spans="1:9" ht="25.5">
      <c r="A126" s="35"/>
      <c r="B126" s="35"/>
      <c r="C126" s="182" t="s">
        <v>461</v>
      </c>
      <c r="D126" s="190"/>
      <c r="E126" s="178" t="s">
        <v>627</v>
      </c>
      <c r="F126" s="207">
        <f>F127+F130</f>
        <v>1159.9</v>
      </c>
      <c r="G126" s="207">
        <f>G127+G130</f>
        <v>885.6</v>
      </c>
      <c r="H126" s="207">
        <f>H127+H130</f>
        <v>274.29999999999995</v>
      </c>
      <c r="I126" s="179">
        <f t="shared" si="10"/>
        <v>76.35140960427623</v>
      </c>
    </row>
    <row r="127" spans="1:9" ht="25.5">
      <c r="A127" s="35"/>
      <c r="B127" s="35"/>
      <c r="C127" s="161" t="s">
        <v>741</v>
      </c>
      <c r="D127" s="87"/>
      <c r="E127" s="159" t="s">
        <v>743</v>
      </c>
      <c r="F127" s="207">
        <f>F128+F129</f>
        <v>912.5</v>
      </c>
      <c r="G127" s="207">
        <f>G128+G129</f>
        <v>700.7</v>
      </c>
      <c r="H127" s="207">
        <f>H128+H129</f>
        <v>211.79999999999995</v>
      </c>
      <c r="I127" s="179">
        <f t="shared" si="10"/>
        <v>76.78904109589043</v>
      </c>
    </row>
    <row r="128" spans="1:9" ht="25.5">
      <c r="A128" s="35"/>
      <c r="B128" s="35"/>
      <c r="C128" s="161"/>
      <c r="D128" s="87" t="s">
        <v>18</v>
      </c>
      <c r="E128" s="159" t="s">
        <v>238</v>
      </c>
      <c r="F128" s="207">
        <v>912.5</v>
      </c>
      <c r="G128" s="207">
        <v>700.7</v>
      </c>
      <c r="H128" s="179">
        <f t="shared" si="12"/>
        <v>211.79999999999995</v>
      </c>
      <c r="I128" s="179">
        <f t="shared" si="10"/>
        <v>76.78904109589043</v>
      </c>
    </row>
    <row r="129" spans="1:9" ht="25.5" hidden="1">
      <c r="A129" s="35"/>
      <c r="B129" s="35"/>
      <c r="C129" s="161"/>
      <c r="D129" s="87" t="s">
        <v>26</v>
      </c>
      <c r="E129" s="159" t="s">
        <v>27</v>
      </c>
      <c r="F129" s="207">
        <v>0</v>
      </c>
      <c r="G129" s="207">
        <v>0</v>
      </c>
      <c r="H129" s="179">
        <f>F129-G129</f>
        <v>0</v>
      </c>
      <c r="I129" s="179" t="e">
        <f>G129/F129*100</f>
        <v>#DIV/0!</v>
      </c>
    </row>
    <row r="130" spans="1:9" ht="38.25">
      <c r="A130" s="35"/>
      <c r="B130" s="35"/>
      <c r="C130" s="161" t="s">
        <v>742</v>
      </c>
      <c r="D130" s="87"/>
      <c r="E130" s="159" t="s">
        <v>744</v>
      </c>
      <c r="F130" s="207">
        <f>F131+F132</f>
        <v>247.4</v>
      </c>
      <c r="G130" s="207">
        <f>G131+G132</f>
        <v>184.9</v>
      </c>
      <c r="H130" s="207">
        <f>H131</f>
        <v>62.5</v>
      </c>
      <c r="I130" s="179">
        <f t="shared" si="10"/>
        <v>74.73726758286176</v>
      </c>
    </row>
    <row r="131" spans="1:9" ht="25.5">
      <c r="A131" s="35"/>
      <c r="B131" s="35"/>
      <c r="C131" s="161"/>
      <c r="D131" s="87" t="s">
        <v>18</v>
      </c>
      <c r="E131" s="159" t="s">
        <v>238</v>
      </c>
      <c r="F131" s="207">
        <v>228.6</v>
      </c>
      <c r="G131" s="207">
        <v>166.1</v>
      </c>
      <c r="H131" s="179">
        <f t="shared" si="12"/>
        <v>62.5</v>
      </c>
      <c r="I131" s="179">
        <f t="shared" si="10"/>
        <v>72.6596675415573</v>
      </c>
    </row>
    <row r="132" spans="1:9" ht="25.5">
      <c r="A132" s="35"/>
      <c r="B132" s="35"/>
      <c r="C132" s="161"/>
      <c r="D132" s="87" t="s">
        <v>26</v>
      </c>
      <c r="E132" s="159" t="s">
        <v>27</v>
      </c>
      <c r="F132" s="207">
        <v>18.8</v>
      </c>
      <c r="G132" s="207">
        <v>18.8</v>
      </c>
      <c r="H132" s="179">
        <f>F132-G132</f>
        <v>0</v>
      </c>
      <c r="I132" s="179">
        <f>G132/F132*100</f>
        <v>100</v>
      </c>
    </row>
    <row r="133" spans="1:9" ht="12.75">
      <c r="A133" s="21"/>
      <c r="B133" s="21" t="s">
        <v>135</v>
      </c>
      <c r="C133" s="34"/>
      <c r="D133" s="21"/>
      <c r="E133" s="32" t="s">
        <v>136</v>
      </c>
      <c r="F133" s="221">
        <f>F134+F138</f>
        <v>1065.5</v>
      </c>
      <c r="G133" s="221">
        <f>G134+G138</f>
        <v>1065.3</v>
      </c>
      <c r="H133" s="176">
        <f t="shared" si="12"/>
        <v>0.20000000000004547</v>
      </c>
      <c r="I133" s="176">
        <f t="shared" si="10"/>
        <v>99.98122946973251</v>
      </c>
    </row>
    <row r="134" spans="1:9" ht="12.75">
      <c r="A134" s="21"/>
      <c r="B134" s="21" t="s">
        <v>379</v>
      </c>
      <c r="C134" s="34"/>
      <c r="D134" s="21"/>
      <c r="E134" s="32" t="s">
        <v>380</v>
      </c>
      <c r="F134" s="221">
        <f aca="true" t="shared" si="15" ref="F134:G136">F135</f>
        <v>168.4</v>
      </c>
      <c r="G134" s="221">
        <f t="shared" si="15"/>
        <v>168.3</v>
      </c>
      <c r="H134" s="176">
        <f t="shared" si="12"/>
        <v>0.09999999999999432</v>
      </c>
      <c r="I134" s="176">
        <f t="shared" si="10"/>
        <v>99.94061757719716</v>
      </c>
    </row>
    <row r="135" spans="1:9" ht="12.75">
      <c r="A135" s="21"/>
      <c r="B135" s="21"/>
      <c r="C135" s="175" t="s">
        <v>581</v>
      </c>
      <c r="D135" s="30"/>
      <c r="E135" s="206" t="s">
        <v>381</v>
      </c>
      <c r="F135" s="221">
        <f t="shared" si="15"/>
        <v>168.4</v>
      </c>
      <c r="G135" s="221">
        <f t="shared" si="15"/>
        <v>168.3</v>
      </c>
      <c r="H135" s="176">
        <f t="shared" si="12"/>
        <v>0.09999999999999432</v>
      </c>
      <c r="I135" s="179">
        <f t="shared" si="10"/>
        <v>99.94061757719716</v>
      </c>
    </row>
    <row r="136" spans="1:9" s="39" customFormat="1" ht="54.75" customHeight="1">
      <c r="A136" s="35"/>
      <c r="B136" s="35"/>
      <c r="C136" s="161" t="s">
        <v>582</v>
      </c>
      <c r="D136" s="87"/>
      <c r="E136" s="184" t="s">
        <v>382</v>
      </c>
      <c r="F136" s="207">
        <f t="shared" si="15"/>
        <v>168.4</v>
      </c>
      <c r="G136" s="207">
        <f t="shared" si="15"/>
        <v>168.3</v>
      </c>
      <c r="H136" s="179">
        <f t="shared" si="12"/>
        <v>0.09999999999999432</v>
      </c>
      <c r="I136" s="179">
        <f t="shared" si="10"/>
        <v>99.94061757719716</v>
      </c>
    </row>
    <row r="137" spans="1:9" s="39" customFormat="1" ht="22.5" customHeight="1">
      <c r="A137" s="35"/>
      <c r="B137" s="35"/>
      <c r="C137" s="161"/>
      <c r="D137" s="87" t="s">
        <v>21</v>
      </c>
      <c r="E137" s="159" t="s">
        <v>22</v>
      </c>
      <c r="F137" s="207">
        <v>168.4</v>
      </c>
      <c r="G137" s="207">
        <v>168.3</v>
      </c>
      <c r="H137" s="179">
        <f t="shared" si="12"/>
        <v>0.09999999999999432</v>
      </c>
      <c r="I137" s="179">
        <f t="shared" si="10"/>
        <v>99.94061757719716</v>
      </c>
    </row>
    <row r="138" spans="1:9" s="39" customFormat="1" ht="12.75">
      <c r="A138" s="35"/>
      <c r="B138" s="21" t="s">
        <v>137</v>
      </c>
      <c r="C138" s="34"/>
      <c r="D138" s="21"/>
      <c r="E138" s="32" t="s">
        <v>138</v>
      </c>
      <c r="F138" s="221">
        <f>F139+F144</f>
        <v>897.1</v>
      </c>
      <c r="G138" s="221">
        <f>G139+G144</f>
        <v>897</v>
      </c>
      <c r="H138" s="176">
        <f t="shared" si="12"/>
        <v>0.10000000000002274</v>
      </c>
      <c r="I138" s="176">
        <f t="shared" si="10"/>
        <v>99.98885297068331</v>
      </c>
    </row>
    <row r="139" spans="1:9" s="39" customFormat="1" ht="25.5">
      <c r="A139" s="35"/>
      <c r="B139" s="21"/>
      <c r="C139" s="175" t="s">
        <v>499</v>
      </c>
      <c r="D139" s="30"/>
      <c r="E139" s="154" t="s">
        <v>363</v>
      </c>
      <c r="F139" s="222">
        <f aca="true" t="shared" si="16" ref="F139:G142">F140</f>
        <v>838.1</v>
      </c>
      <c r="G139" s="222">
        <f t="shared" si="16"/>
        <v>838</v>
      </c>
      <c r="H139" s="176">
        <f t="shared" si="12"/>
        <v>0.10000000000002274</v>
      </c>
      <c r="I139" s="176">
        <f t="shared" si="10"/>
        <v>99.98806824961221</v>
      </c>
    </row>
    <row r="140" spans="1:9" s="39" customFormat="1" ht="25.5">
      <c r="A140" s="35"/>
      <c r="B140" s="21"/>
      <c r="C140" s="182" t="s">
        <v>500</v>
      </c>
      <c r="D140" s="87"/>
      <c r="E140" s="178" t="s">
        <v>383</v>
      </c>
      <c r="F140" s="207">
        <f t="shared" si="16"/>
        <v>838.1</v>
      </c>
      <c r="G140" s="207">
        <f t="shared" si="16"/>
        <v>838</v>
      </c>
      <c r="H140" s="179">
        <f t="shared" si="12"/>
        <v>0.10000000000002274</v>
      </c>
      <c r="I140" s="179">
        <f t="shared" si="10"/>
        <v>99.98806824961221</v>
      </c>
    </row>
    <row r="141" spans="1:9" s="39" customFormat="1" ht="36.75" customHeight="1">
      <c r="A141" s="35"/>
      <c r="B141" s="21"/>
      <c r="C141" s="161" t="s">
        <v>501</v>
      </c>
      <c r="D141" s="87"/>
      <c r="E141" s="180" t="s">
        <v>648</v>
      </c>
      <c r="F141" s="207">
        <f t="shared" si="16"/>
        <v>838.1</v>
      </c>
      <c r="G141" s="207">
        <f t="shared" si="16"/>
        <v>838</v>
      </c>
      <c r="H141" s="179">
        <f t="shared" si="12"/>
        <v>0.10000000000002274</v>
      </c>
      <c r="I141" s="179">
        <f t="shared" si="10"/>
        <v>99.98806824961221</v>
      </c>
    </row>
    <row r="142" spans="1:9" s="39" customFormat="1" ht="25.5">
      <c r="A142" s="35"/>
      <c r="B142" s="35"/>
      <c r="C142" s="161" t="s">
        <v>756</v>
      </c>
      <c r="D142" s="87"/>
      <c r="E142" s="180" t="s">
        <v>757</v>
      </c>
      <c r="F142" s="207">
        <f t="shared" si="16"/>
        <v>838.1</v>
      </c>
      <c r="G142" s="207">
        <f t="shared" si="16"/>
        <v>838</v>
      </c>
      <c r="H142" s="179">
        <f t="shared" si="12"/>
        <v>0.10000000000002274</v>
      </c>
      <c r="I142" s="179">
        <f t="shared" si="10"/>
        <v>99.98806824961221</v>
      </c>
    </row>
    <row r="143" spans="1:9" s="39" customFormat="1" ht="12.75">
      <c r="A143" s="35"/>
      <c r="B143" s="35"/>
      <c r="C143" s="161"/>
      <c r="D143" s="87" t="s">
        <v>24</v>
      </c>
      <c r="E143" s="159" t="s">
        <v>122</v>
      </c>
      <c r="F143" s="207">
        <v>838.1</v>
      </c>
      <c r="G143" s="207">
        <v>838</v>
      </c>
      <c r="H143" s="179">
        <f t="shared" si="12"/>
        <v>0.10000000000002274</v>
      </c>
      <c r="I143" s="179">
        <f t="shared" si="10"/>
        <v>99.98806824961221</v>
      </c>
    </row>
    <row r="144" spans="1:9" s="39" customFormat="1" ht="12.75">
      <c r="A144" s="35"/>
      <c r="B144" s="35"/>
      <c r="C144" s="175" t="s">
        <v>581</v>
      </c>
      <c r="D144" s="30"/>
      <c r="E144" s="206" t="s">
        <v>381</v>
      </c>
      <c r="F144" s="181">
        <f aca="true" t="shared" si="17" ref="F144:H145">F145</f>
        <v>59</v>
      </c>
      <c r="G144" s="181">
        <f t="shared" si="17"/>
        <v>59</v>
      </c>
      <c r="H144" s="181">
        <f t="shared" si="17"/>
        <v>0</v>
      </c>
      <c r="I144" s="181">
        <f>G144/F144*100</f>
        <v>100</v>
      </c>
    </row>
    <row r="145" spans="1:9" s="39" customFormat="1" ht="12.75">
      <c r="A145" s="35"/>
      <c r="B145" s="35"/>
      <c r="C145" s="161" t="s">
        <v>687</v>
      </c>
      <c r="D145" s="87"/>
      <c r="E145" s="159" t="s">
        <v>705</v>
      </c>
      <c r="F145" s="160">
        <f t="shared" si="17"/>
        <v>59</v>
      </c>
      <c r="G145" s="160">
        <f t="shared" si="17"/>
        <v>59</v>
      </c>
      <c r="H145" s="160">
        <f t="shared" si="17"/>
        <v>0</v>
      </c>
      <c r="I145" s="160">
        <f>G145/F145*100</f>
        <v>100</v>
      </c>
    </row>
    <row r="146" spans="1:9" s="39" customFormat="1" ht="12.75">
      <c r="A146" s="35"/>
      <c r="B146" s="35"/>
      <c r="C146" s="161"/>
      <c r="D146" s="87" t="s">
        <v>21</v>
      </c>
      <c r="E146" s="159" t="s">
        <v>22</v>
      </c>
      <c r="F146" s="160">
        <v>59</v>
      </c>
      <c r="G146" s="160">
        <v>59</v>
      </c>
      <c r="H146" s="122">
        <f>F146-G146</f>
        <v>0</v>
      </c>
      <c r="I146" s="160">
        <f>G146/F146*100</f>
        <v>100</v>
      </c>
    </row>
    <row r="147" spans="1:9" s="39" customFormat="1" ht="24">
      <c r="A147" s="21"/>
      <c r="B147" s="21" t="s">
        <v>167</v>
      </c>
      <c r="C147" s="34"/>
      <c r="D147" s="21"/>
      <c r="E147" s="32" t="s">
        <v>168</v>
      </c>
      <c r="F147" s="221">
        <f aca="true" t="shared" si="18" ref="F147:G151">F148</f>
        <v>5796.1</v>
      </c>
      <c r="G147" s="221">
        <f t="shared" si="18"/>
        <v>5739.4</v>
      </c>
      <c r="H147" s="176">
        <f t="shared" si="12"/>
        <v>56.70000000000073</v>
      </c>
      <c r="I147" s="176">
        <f t="shared" si="10"/>
        <v>99.02175600835042</v>
      </c>
    </row>
    <row r="148" spans="1:9" s="39" customFormat="1" ht="24">
      <c r="A148" s="21"/>
      <c r="B148" s="21" t="s">
        <v>169</v>
      </c>
      <c r="C148" s="34"/>
      <c r="D148" s="21"/>
      <c r="E148" s="32" t="s">
        <v>240</v>
      </c>
      <c r="F148" s="221">
        <f t="shared" si="18"/>
        <v>5796.1</v>
      </c>
      <c r="G148" s="221">
        <f t="shared" si="18"/>
        <v>5739.4</v>
      </c>
      <c r="H148" s="176">
        <f t="shared" si="12"/>
        <v>56.70000000000073</v>
      </c>
      <c r="I148" s="176">
        <f t="shared" si="10"/>
        <v>99.02175600835042</v>
      </c>
    </row>
    <row r="149" spans="1:9" s="39" customFormat="1" ht="38.25">
      <c r="A149" s="35"/>
      <c r="B149" s="35"/>
      <c r="C149" s="175" t="s">
        <v>395</v>
      </c>
      <c r="D149" s="87"/>
      <c r="E149" s="154" t="s">
        <v>342</v>
      </c>
      <c r="F149" s="222">
        <f t="shared" si="18"/>
        <v>5796.1</v>
      </c>
      <c r="G149" s="222">
        <f t="shared" si="18"/>
        <v>5739.4</v>
      </c>
      <c r="H149" s="176">
        <f t="shared" si="12"/>
        <v>56.70000000000073</v>
      </c>
      <c r="I149" s="176">
        <f t="shared" si="10"/>
        <v>99.02175600835042</v>
      </c>
    </row>
    <row r="150" spans="1:9" s="39" customFormat="1" ht="25.5">
      <c r="A150" s="35"/>
      <c r="B150" s="35"/>
      <c r="C150" s="182" t="s">
        <v>403</v>
      </c>
      <c r="D150" s="190"/>
      <c r="E150" s="202" t="s">
        <v>589</v>
      </c>
      <c r="F150" s="208">
        <f t="shared" si="18"/>
        <v>5796.1</v>
      </c>
      <c r="G150" s="208">
        <f t="shared" si="18"/>
        <v>5739.4</v>
      </c>
      <c r="H150" s="179">
        <f t="shared" si="12"/>
        <v>56.70000000000073</v>
      </c>
      <c r="I150" s="179">
        <f t="shared" si="10"/>
        <v>99.02175600835042</v>
      </c>
    </row>
    <row r="151" spans="1:9" s="39" customFormat="1" ht="25.5">
      <c r="A151" s="35"/>
      <c r="B151" s="35"/>
      <c r="C151" s="161" t="s">
        <v>404</v>
      </c>
      <c r="D151" s="87"/>
      <c r="E151" s="159" t="s">
        <v>590</v>
      </c>
      <c r="F151" s="208">
        <f t="shared" si="18"/>
        <v>5796.1</v>
      </c>
      <c r="G151" s="208">
        <f t="shared" si="18"/>
        <v>5739.4</v>
      </c>
      <c r="H151" s="179">
        <f t="shared" si="12"/>
        <v>56.70000000000073</v>
      </c>
      <c r="I151" s="179">
        <f t="shared" si="10"/>
        <v>99.02175600835042</v>
      </c>
    </row>
    <row r="152" spans="1:9" s="39" customFormat="1" ht="38.25">
      <c r="A152" s="35"/>
      <c r="B152" s="35"/>
      <c r="C152" s="161" t="s">
        <v>405</v>
      </c>
      <c r="D152" s="87"/>
      <c r="E152" s="159" t="s">
        <v>591</v>
      </c>
      <c r="F152" s="208">
        <f>F153+F154</f>
        <v>5796.1</v>
      </c>
      <c r="G152" s="208">
        <f>G153+G154</f>
        <v>5739.4</v>
      </c>
      <c r="H152" s="179">
        <f t="shared" si="12"/>
        <v>56.70000000000073</v>
      </c>
      <c r="I152" s="179">
        <f t="shared" si="10"/>
        <v>99.02175600835042</v>
      </c>
    </row>
    <row r="153" spans="1:9" ht="25.5">
      <c r="A153" s="35"/>
      <c r="B153" s="35"/>
      <c r="C153" s="161"/>
      <c r="D153" s="87" t="s">
        <v>23</v>
      </c>
      <c r="E153" s="203" t="s">
        <v>241</v>
      </c>
      <c r="F153" s="208">
        <v>5796.1</v>
      </c>
      <c r="G153" s="208">
        <v>5739.4</v>
      </c>
      <c r="H153" s="179">
        <f t="shared" si="12"/>
        <v>56.70000000000073</v>
      </c>
      <c r="I153" s="179">
        <f t="shared" si="10"/>
        <v>99.02175600835042</v>
      </c>
    </row>
    <row r="154" spans="1:9" ht="12.75" hidden="1">
      <c r="A154" s="35"/>
      <c r="B154" s="35"/>
      <c r="C154" s="161"/>
      <c r="D154" s="87" t="s">
        <v>19</v>
      </c>
      <c r="E154" s="159" t="s">
        <v>20</v>
      </c>
      <c r="F154" s="208">
        <v>0</v>
      </c>
      <c r="G154" s="208">
        <v>0</v>
      </c>
      <c r="H154" s="179">
        <f>F154-G154</f>
        <v>0</v>
      </c>
      <c r="I154" s="179" t="e">
        <f>G154/F154*100</f>
        <v>#DIV/0!</v>
      </c>
    </row>
    <row r="155" spans="1:9" ht="36" customHeight="1">
      <c r="A155" s="21" t="s">
        <v>98</v>
      </c>
      <c r="B155" s="21"/>
      <c r="C155" s="21"/>
      <c r="D155" s="21"/>
      <c r="E155" s="32" t="s">
        <v>139</v>
      </c>
      <c r="F155" s="221">
        <f>F156+F174</f>
        <v>5025.3</v>
      </c>
      <c r="G155" s="221">
        <f>G156+G174</f>
        <v>3751.4</v>
      </c>
      <c r="H155" s="176">
        <f t="shared" si="12"/>
        <v>1273.9</v>
      </c>
      <c r="I155" s="176">
        <f t="shared" si="10"/>
        <v>74.65026963564364</v>
      </c>
    </row>
    <row r="156" spans="1:9" ht="14.25" customHeight="1">
      <c r="A156" s="21"/>
      <c r="B156" s="21" t="s">
        <v>113</v>
      </c>
      <c r="C156" s="21"/>
      <c r="D156" s="21"/>
      <c r="E156" s="33" t="s">
        <v>114</v>
      </c>
      <c r="F156" s="221">
        <f>F157+F168</f>
        <v>5025.3</v>
      </c>
      <c r="G156" s="221">
        <f>G157+G168</f>
        <v>3751.4</v>
      </c>
      <c r="H156" s="181">
        <f>H160</f>
        <v>6</v>
      </c>
      <c r="I156" s="176">
        <f t="shared" si="10"/>
        <v>74.65026963564364</v>
      </c>
    </row>
    <row r="157" spans="1:9" ht="36">
      <c r="A157" s="21"/>
      <c r="B157" s="21" t="s">
        <v>140</v>
      </c>
      <c r="C157" s="34"/>
      <c r="D157" s="21"/>
      <c r="E157" s="38" t="s">
        <v>141</v>
      </c>
      <c r="F157" s="221">
        <f>F158</f>
        <v>3757.4</v>
      </c>
      <c r="G157" s="221">
        <f>G158</f>
        <v>3751.4</v>
      </c>
      <c r="H157" s="181">
        <f>H158</f>
        <v>6</v>
      </c>
      <c r="I157" s="176">
        <f t="shared" si="10"/>
        <v>99.84031511151328</v>
      </c>
    </row>
    <row r="158" spans="1:9" ht="38.25">
      <c r="A158" s="35"/>
      <c r="B158" s="35"/>
      <c r="C158" s="175" t="s">
        <v>395</v>
      </c>
      <c r="D158" s="87"/>
      <c r="E158" s="154" t="s">
        <v>342</v>
      </c>
      <c r="F158" s="222">
        <f>F159+F174</f>
        <v>3757.4</v>
      </c>
      <c r="G158" s="222">
        <f>G159+G174</f>
        <v>3751.4</v>
      </c>
      <c r="H158" s="181">
        <f>H159</f>
        <v>6</v>
      </c>
      <c r="I158" s="176">
        <f t="shared" si="10"/>
        <v>99.84031511151328</v>
      </c>
    </row>
    <row r="159" spans="1:9" ht="25.5">
      <c r="A159" s="35"/>
      <c r="B159" s="35"/>
      <c r="C159" s="175" t="s">
        <v>396</v>
      </c>
      <c r="D159" s="30"/>
      <c r="E159" s="154" t="s">
        <v>343</v>
      </c>
      <c r="F159" s="222">
        <f>F160+F165</f>
        <v>3757.4</v>
      </c>
      <c r="G159" s="222">
        <f>G160+G165</f>
        <v>3751.4</v>
      </c>
      <c r="H159" s="181">
        <f>F159-G159</f>
        <v>6</v>
      </c>
      <c r="I159" s="176">
        <f t="shared" si="10"/>
        <v>99.84031511151328</v>
      </c>
    </row>
    <row r="160" spans="1:9" ht="25.5">
      <c r="A160" s="35"/>
      <c r="B160" s="35"/>
      <c r="C160" s="214" t="s">
        <v>397</v>
      </c>
      <c r="D160" s="190"/>
      <c r="E160" s="178" t="s">
        <v>583</v>
      </c>
      <c r="F160" s="208">
        <f>F161</f>
        <v>3474.3</v>
      </c>
      <c r="G160" s="208">
        <f>G161</f>
        <v>3468.3</v>
      </c>
      <c r="H160" s="179">
        <f t="shared" si="12"/>
        <v>6</v>
      </c>
      <c r="I160" s="179">
        <f t="shared" si="10"/>
        <v>99.82730334168033</v>
      </c>
    </row>
    <row r="161" spans="1:9" ht="34.5" customHeight="1">
      <c r="A161" s="35"/>
      <c r="B161" s="35"/>
      <c r="C161" s="177" t="s">
        <v>398</v>
      </c>
      <c r="D161" s="87"/>
      <c r="E161" s="180" t="s">
        <v>584</v>
      </c>
      <c r="F161" s="208">
        <f>F162+F163+F164</f>
        <v>3474.3</v>
      </c>
      <c r="G161" s="208">
        <f>G162+G163+G164</f>
        <v>3468.3</v>
      </c>
      <c r="H161" s="179">
        <f t="shared" si="12"/>
        <v>6</v>
      </c>
      <c r="I161" s="179">
        <f t="shared" si="10"/>
        <v>99.82730334168033</v>
      </c>
    </row>
    <row r="162" spans="1:9" ht="51">
      <c r="A162" s="35"/>
      <c r="B162" s="35"/>
      <c r="C162" s="161"/>
      <c r="D162" s="87" t="s">
        <v>17</v>
      </c>
      <c r="E162" s="159" t="s">
        <v>237</v>
      </c>
      <c r="F162" s="207">
        <f>2508.8+731.8</f>
        <v>3240.6000000000004</v>
      </c>
      <c r="G162" s="207">
        <f>2507.9+731.5</f>
        <v>3239.4</v>
      </c>
      <c r="H162" s="179">
        <f t="shared" si="12"/>
        <v>1.2000000000002728</v>
      </c>
      <c r="I162" s="179">
        <f t="shared" si="10"/>
        <v>99.96296982040363</v>
      </c>
    </row>
    <row r="163" spans="1:9" s="75" customFormat="1" ht="25.5">
      <c r="A163" s="35"/>
      <c r="B163" s="35"/>
      <c r="C163" s="161"/>
      <c r="D163" s="87" t="s">
        <v>18</v>
      </c>
      <c r="E163" s="159" t="s">
        <v>238</v>
      </c>
      <c r="F163" s="207">
        <f>195.2+33</f>
        <v>228.2</v>
      </c>
      <c r="G163" s="207">
        <f>190.9+32.7</f>
        <v>223.60000000000002</v>
      </c>
      <c r="H163" s="179">
        <f t="shared" si="12"/>
        <v>4.599999999999966</v>
      </c>
      <c r="I163" s="179">
        <f t="shared" si="10"/>
        <v>97.98422436459248</v>
      </c>
    </row>
    <row r="164" spans="1:9" s="75" customFormat="1" ht="12.75">
      <c r="A164" s="35"/>
      <c r="B164" s="35"/>
      <c r="C164" s="161"/>
      <c r="D164" s="87" t="s">
        <v>19</v>
      </c>
      <c r="E164" s="159" t="s">
        <v>20</v>
      </c>
      <c r="F164" s="207">
        <v>5.5</v>
      </c>
      <c r="G164" s="207">
        <v>5.3</v>
      </c>
      <c r="H164" s="179">
        <f t="shared" si="12"/>
        <v>0.20000000000000018</v>
      </c>
      <c r="I164" s="179">
        <f t="shared" si="10"/>
        <v>96.36363636363636</v>
      </c>
    </row>
    <row r="165" spans="1:9" s="75" customFormat="1" ht="51">
      <c r="A165" s="35"/>
      <c r="B165" s="35"/>
      <c r="C165" s="182" t="s">
        <v>399</v>
      </c>
      <c r="D165" s="190"/>
      <c r="E165" s="202" t="s">
        <v>585</v>
      </c>
      <c r="F165" s="207">
        <f>F166</f>
        <v>283.1</v>
      </c>
      <c r="G165" s="207">
        <f>G166</f>
        <v>283.1</v>
      </c>
      <c r="H165" s="179">
        <f t="shared" si="12"/>
        <v>0</v>
      </c>
      <c r="I165" s="179">
        <f t="shared" si="10"/>
        <v>100</v>
      </c>
    </row>
    <row r="166" spans="1:9" s="75" customFormat="1" ht="38.25">
      <c r="A166" s="35"/>
      <c r="B166" s="35"/>
      <c r="C166" s="161" t="s">
        <v>400</v>
      </c>
      <c r="D166" s="87"/>
      <c r="E166" s="180" t="s">
        <v>586</v>
      </c>
      <c r="F166" s="208">
        <f>F167</f>
        <v>283.1</v>
      </c>
      <c r="G166" s="208">
        <f>G167</f>
        <v>283.1</v>
      </c>
      <c r="H166" s="179">
        <f t="shared" si="12"/>
        <v>0</v>
      </c>
      <c r="I166" s="179">
        <f t="shared" si="10"/>
        <v>100</v>
      </c>
    </row>
    <row r="167" spans="1:9" s="75" customFormat="1" ht="12.75">
      <c r="A167" s="35"/>
      <c r="B167" s="35"/>
      <c r="C167" s="161"/>
      <c r="D167" s="87" t="s">
        <v>24</v>
      </c>
      <c r="E167" s="159" t="s">
        <v>122</v>
      </c>
      <c r="F167" s="208">
        <v>283.1</v>
      </c>
      <c r="G167" s="208">
        <v>283.1</v>
      </c>
      <c r="H167" s="179">
        <f t="shared" si="12"/>
        <v>0</v>
      </c>
      <c r="I167" s="179">
        <f t="shared" si="10"/>
        <v>100</v>
      </c>
    </row>
    <row r="168" spans="1:9" s="75" customFormat="1" ht="12.75">
      <c r="A168" s="21"/>
      <c r="B168" s="21" t="s">
        <v>123</v>
      </c>
      <c r="C168" s="34"/>
      <c r="D168" s="21"/>
      <c r="E168" s="38" t="s">
        <v>142</v>
      </c>
      <c r="F168" s="221">
        <f aca="true" t="shared" si="19" ref="F168:G172">F169</f>
        <v>1267.9</v>
      </c>
      <c r="G168" s="221">
        <f t="shared" si="19"/>
        <v>0</v>
      </c>
      <c r="H168" s="176">
        <f t="shared" si="12"/>
        <v>1267.9</v>
      </c>
      <c r="I168" s="176">
        <f t="shared" si="10"/>
        <v>0</v>
      </c>
    </row>
    <row r="169" spans="1:9" s="75" customFormat="1" ht="38.25">
      <c r="A169" s="35"/>
      <c r="B169" s="35"/>
      <c r="C169" s="175" t="s">
        <v>395</v>
      </c>
      <c r="D169" s="87"/>
      <c r="E169" s="154" t="s">
        <v>342</v>
      </c>
      <c r="F169" s="222">
        <f t="shared" si="19"/>
        <v>1267.9</v>
      </c>
      <c r="G169" s="222">
        <f t="shared" si="19"/>
        <v>0</v>
      </c>
      <c r="H169" s="176">
        <f t="shared" si="12"/>
        <v>1267.9</v>
      </c>
      <c r="I169" s="176">
        <f t="shared" si="10"/>
        <v>0</v>
      </c>
    </row>
    <row r="170" spans="1:9" s="75" customFormat="1" ht="25.5">
      <c r="A170" s="35"/>
      <c r="B170" s="35"/>
      <c r="C170" s="175" t="s">
        <v>396</v>
      </c>
      <c r="D170" s="30"/>
      <c r="E170" s="154" t="s">
        <v>343</v>
      </c>
      <c r="F170" s="222">
        <f t="shared" si="19"/>
        <v>1267.9</v>
      </c>
      <c r="G170" s="222">
        <f t="shared" si="19"/>
        <v>0</v>
      </c>
      <c r="H170" s="176">
        <f t="shared" si="12"/>
        <v>1267.9</v>
      </c>
      <c r="I170" s="176">
        <f t="shared" si="10"/>
        <v>0</v>
      </c>
    </row>
    <row r="171" spans="1:9" s="41" customFormat="1" ht="54.75" customHeight="1">
      <c r="A171" s="35"/>
      <c r="B171" s="35"/>
      <c r="C171" s="182" t="s">
        <v>401</v>
      </c>
      <c r="D171" s="190"/>
      <c r="E171" s="202" t="s">
        <v>587</v>
      </c>
      <c r="F171" s="207">
        <f t="shared" si="19"/>
        <v>1267.9</v>
      </c>
      <c r="G171" s="207">
        <f t="shared" si="19"/>
        <v>0</v>
      </c>
      <c r="H171" s="179">
        <f t="shared" si="12"/>
        <v>1267.9</v>
      </c>
      <c r="I171" s="179">
        <f t="shared" si="10"/>
        <v>0</v>
      </c>
    </row>
    <row r="172" spans="1:9" s="41" customFormat="1" ht="51">
      <c r="A172" s="35"/>
      <c r="B172" s="35"/>
      <c r="C172" s="161" t="s">
        <v>402</v>
      </c>
      <c r="D172" s="87"/>
      <c r="E172" s="180" t="s">
        <v>588</v>
      </c>
      <c r="F172" s="208">
        <f t="shared" si="19"/>
        <v>1267.9</v>
      </c>
      <c r="G172" s="208">
        <f t="shared" si="19"/>
        <v>0</v>
      </c>
      <c r="H172" s="179">
        <f t="shared" si="12"/>
        <v>1267.9</v>
      </c>
      <c r="I172" s="179">
        <f t="shared" si="10"/>
        <v>0</v>
      </c>
    </row>
    <row r="173" spans="1:9" s="42" customFormat="1" ht="12.75">
      <c r="A173" s="35"/>
      <c r="B173" s="35"/>
      <c r="C173" s="161"/>
      <c r="D173" s="87" t="s">
        <v>19</v>
      </c>
      <c r="E173" s="159" t="s">
        <v>20</v>
      </c>
      <c r="F173" s="208">
        <v>1267.9</v>
      </c>
      <c r="G173" s="208">
        <v>0</v>
      </c>
      <c r="H173" s="179">
        <f aca="true" t="shared" si="20" ref="H173:H272">F173-G173</f>
        <v>1267.9</v>
      </c>
      <c r="I173" s="179">
        <f t="shared" si="10"/>
        <v>0</v>
      </c>
    </row>
    <row r="174" spans="1:9" s="43" customFormat="1" ht="12.75" hidden="1">
      <c r="A174" s="21"/>
      <c r="B174" s="21" t="s">
        <v>688</v>
      </c>
      <c r="C174" s="34"/>
      <c r="D174" s="21"/>
      <c r="E174" s="38" t="s">
        <v>142</v>
      </c>
      <c r="F174" s="221">
        <f>F175</f>
        <v>0</v>
      </c>
      <c r="G174" s="221">
        <f>G175</f>
        <v>0</v>
      </c>
      <c r="H174" s="179">
        <f t="shared" si="20"/>
        <v>0</v>
      </c>
      <c r="I174" s="179">
        <v>0</v>
      </c>
    </row>
    <row r="175" spans="1:9" s="43" customFormat="1" ht="12.75" hidden="1">
      <c r="A175" s="35"/>
      <c r="B175" s="35"/>
      <c r="C175" s="215" t="s">
        <v>690</v>
      </c>
      <c r="D175" s="30"/>
      <c r="E175" s="218" t="s">
        <v>695</v>
      </c>
      <c r="F175" s="221">
        <f>F176</f>
        <v>0</v>
      </c>
      <c r="G175" s="221">
        <f>G176</f>
        <v>0</v>
      </c>
      <c r="H175" s="179">
        <f t="shared" si="20"/>
        <v>0</v>
      </c>
      <c r="I175" s="179">
        <v>0</v>
      </c>
    </row>
    <row r="176" spans="1:9" s="43" customFormat="1" ht="19.5" customHeight="1" hidden="1">
      <c r="A176" s="35"/>
      <c r="B176" s="35"/>
      <c r="C176" s="216" t="s">
        <v>691</v>
      </c>
      <c r="D176" s="87" t="s">
        <v>692</v>
      </c>
      <c r="E176" s="219" t="s">
        <v>695</v>
      </c>
      <c r="F176" s="207">
        <v>0</v>
      </c>
      <c r="G176" s="207">
        <v>0</v>
      </c>
      <c r="H176" s="176">
        <f t="shared" si="20"/>
        <v>0</v>
      </c>
      <c r="I176" s="179">
        <v>0</v>
      </c>
    </row>
    <row r="177" spans="1:9" s="43" customFormat="1" ht="50.25" customHeight="1">
      <c r="A177" s="21" t="s">
        <v>99</v>
      </c>
      <c r="B177" s="21"/>
      <c r="C177" s="21"/>
      <c r="D177" s="21"/>
      <c r="E177" s="32" t="s">
        <v>148</v>
      </c>
      <c r="F177" s="221">
        <f>F178+F204+F214+F241+F197</f>
        <v>171116.19999999998</v>
      </c>
      <c r="G177" s="221">
        <f>G178+G204+G214+G241+G197</f>
        <v>158631.90000000002</v>
      </c>
      <c r="H177" s="221">
        <f>H178+H204+H214+H241+H197</f>
        <v>12484.299999999968</v>
      </c>
      <c r="I177" s="176">
        <f aca="true" t="shared" si="21" ref="I177:I257">G177/F177*100</f>
        <v>92.70419749854196</v>
      </c>
    </row>
    <row r="178" spans="1:9" s="43" customFormat="1" ht="12.75">
      <c r="A178" s="21"/>
      <c r="B178" s="21" t="s">
        <v>113</v>
      </c>
      <c r="C178" s="21"/>
      <c r="D178" s="21"/>
      <c r="E178" s="33" t="s">
        <v>114</v>
      </c>
      <c r="F178" s="221">
        <f>F179+F187</f>
        <v>19455</v>
      </c>
      <c r="G178" s="221">
        <f>G179+G187</f>
        <v>10755.400000000001</v>
      </c>
      <c r="H178" s="176">
        <f t="shared" si="20"/>
        <v>8699.599999999999</v>
      </c>
      <c r="I178" s="176">
        <f t="shared" si="21"/>
        <v>55.283474685170916</v>
      </c>
    </row>
    <row r="179" spans="1:9" s="43" customFormat="1" ht="48">
      <c r="A179" s="21"/>
      <c r="B179" s="21" t="s">
        <v>120</v>
      </c>
      <c r="C179" s="34"/>
      <c r="D179" s="21"/>
      <c r="E179" s="32" t="s">
        <v>121</v>
      </c>
      <c r="F179" s="221">
        <f aca="true" t="shared" si="22" ref="F179:G182">F180</f>
        <v>5647.099999999999</v>
      </c>
      <c r="G179" s="221">
        <f t="shared" si="22"/>
        <v>5643.3</v>
      </c>
      <c r="H179" s="176">
        <f t="shared" si="20"/>
        <v>3.7999999999992724</v>
      </c>
      <c r="I179" s="176">
        <f t="shared" si="21"/>
        <v>99.93270882399817</v>
      </c>
    </row>
    <row r="180" spans="1:9" s="43" customFormat="1" ht="51">
      <c r="A180" s="35"/>
      <c r="B180" s="35"/>
      <c r="C180" s="175" t="s">
        <v>406</v>
      </c>
      <c r="D180" s="30"/>
      <c r="E180" s="154" t="s">
        <v>339</v>
      </c>
      <c r="F180" s="221">
        <f t="shared" si="22"/>
        <v>5647.099999999999</v>
      </c>
      <c r="G180" s="221">
        <f t="shared" si="22"/>
        <v>5643.3</v>
      </c>
      <c r="H180" s="176">
        <f t="shared" si="20"/>
        <v>3.7999999999992724</v>
      </c>
      <c r="I180" s="176">
        <f t="shared" si="21"/>
        <v>99.93270882399817</v>
      </c>
    </row>
    <row r="181" spans="1:9" s="43" customFormat="1" ht="25.5">
      <c r="A181" s="35"/>
      <c r="B181" s="35"/>
      <c r="C181" s="182" t="s">
        <v>407</v>
      </c>
      <c r="D181" s="87"/>
      <c r="E181" s="178" t="s">
        <v>340</v>
      </c>
      <c r="F181" s="207">
        <f t="shared" si="22"/>
        <v>5647.099999999999</v>
      </c>
      <c r="G181" s="207">
        <f t="shared" si="22"/>
        <v>5643.3</v>
      </c>
      <c r="H181" s="179">
        <f t="shared" si="20"/>
        <v>3.7999999999992724</v>
      </c>
      <c r="I181" s="179">
        <f t="shared" si="21"/>
        <v>99.93270882399817</v>
      </c>
    </row>
    <row r="182" spans="1:9" s="43" customFormat="1" ht="25.5">
      <c r="A182" s="35"/>
      <c r="B182" s="35"/>
      <c r="C182" s="161" t="s">
        <v>410</v>
      </c>
      <c r="D182" s="87"/>
      <c r="E182" s="159" t="s">
        <v>583</v>
      </c>
      <c r="F182" s="207">
        <f t="shared" si="22"/>
        <v>5647.099999999999</v>
      </c>
      <c r="G182" s="207">
        <f t="shared" si="22"/>
        <v>5643.3</v>
      </c>
      <c r="H182" s="179">
        <f t="shared" si="20"/>
        <v>3.7999999999992724</v>
      </c>
      <c r="I182" s="179">
        <f t="shared" si="21"/>
        <v>99.93270882399817</v>
      </c>
    </row>
    <row r="183" spans="1:9" s="43" customFormat="1" ht="25.5">
      <c r="A183" s="35"/>
      <c r="B183" s="35"/>
      <c r="C183" s="161" t="s">
        <v>411</v>
      </c>
      <c r="D183" s="87"/>
      <c r="E183" s="180" t="s">
        <v>584</v>
      </c>
      <c r="F183" s="208">
        <f>F184+F185+F186</f>
        <v>5647.099999999999</v>
      </c>
      <c r="G183" s="208">
        <f>G184+G185+G186</f>
        <v>5643.3</v>
      </c>
      <c r="H183" s="179">
        <f t="shared" si="20"/>
        <v>3.7999999999992724</v>
      </c>
      <c r="I183" s="179">
        <f t="shared" si="21"/>
        <v>99.93270882399817</v>
      </c>
    </row>
    <row r="184" spans="1:9" s="43" customFormat="1" ht="51">
      <c r="A184" s="35"/>
      <c r="B184" s="35"/>
      <c r="C184" s="161"/>
      <c r="D184" s="87" t="s">
        <v>17</v>
      </c>
      <c r="E184" s="159" t="s">
        <v>237</v>
      </c>
      <c r="F184" s="208">
        <f>4032.1+6.1+1172</f>
        <v>5210.2</v>
      </c>
      <c r="G184" s="208">
        <f>4032.1+6.1+1172</f>
        <v>5210.2</v>
      </c>
      <c r="H184" s="179">
        <f t="shared" si="20"/>
        <v>0</v>
      </c>
      <c r="I184" s="179">
        <f t="shared" si="21"/>
        <v>100</v>
      </c>
    </row>
    <row r="185" spans="1:9" s="42" customFormat="1" ht="25.5">
      <c r="A185" s="35"/>
      <c r="B185" s="35"/>
      <c r="C185" s="161"/>
      <c r="D185" s="87" t="s">
        <v>18</v>
      </c>
      <c r="E185" s="159" t="s">
        <v>238</v>
      </c>
      <c r="F185" s="208">
        <f>278.8+150.4</f>
        <v>429.20000000000005</v>
      </c>
      <c r="G185" s="208">
        <f>275.3+150.2</f>
        <v>425.5</v>
      </c>
      <c r="H185" s="179">
        <f t="shared" si="20"/>
        <v>3.7000000000000455</v>
      </c>
      <c r="I185" s="179">
        <f t="shared" si="21"/>
        <v>99.13793103448275</v>
      </c>
    </row>
    <row r="186" spans="1:9" s="42" customFormat="1" ht="21.75" customHeight="1">
      <c r="A186" s="35"/>
      <c r="B186" s="35"/>
      <c r="C186" s="161"/>
      <c r="D186" s="87" t="s">
        <v>19</v>
      </c>
      <c r="E186" s="159" t="s">
        <v>20</v>
      </c>
      <c r="F186" s="208">
        <v>7.7</v>
      </c>
      <c r="G186" s="208">
        <v>7.6</v>
      </c>
      <c r="H186" s="179">
        <f>F186-G186</f>
        <v>0.10000000000000053</v>
      </c>
      <c r="I186" s="179">
        <f t="shared" si="21"/>
        <v>98.7012987012987</v>
      </c>
    </row>
    <row r="187" spans="1:9" s="42" customFormat="1" ht="12.75">
      <c r="A187" s="21"/>
      <c r="B187" s="21" t="s">
        <v>170</v>
      </c>
      <c r="C187" s="34"/>
      <c r="D187" s="21"/>
      <c r="E187" s="38" t="s">
        <v>124</v>
      </c>
      <c r="F187" s="221">
        <f>F188+F194</f>
        <v>13807.9</v>
      </c>
      <c r="G187" s="221">
        <f>G188+G194</f>
        <v>5112.1</v>
      </c>
      <c r="H187" s="176">
        <f>F187-G187</f>
        <v>8695.8</v>
      </c>
      <c r="I187" s="176">
        <f t="shared" si="21"/>
        <v>37.02300856755916</v>
      </c>
    </row>
    <row r="188" spans="1:9" s="43" customFormat="1" ht="51">
      <c r="A188" s="35"/>
      <c r="B188" s="35"/>
      <c r="C188" s="175" t="s">
        <v>406</v>
      </c>
      <c r="D188" s="30"/>
      <c r="E188" s="154" t="s">
        <v>339</v>
      </c>
      <c r="F188" s="221">
        <f aca="true" t="shared" si="23" ref="F188:G190">F189</f>
        <v>13697.9</v>
      </c>
      <c r="G188" s="221">
        <f t="shared" si="23"/>
        <v>5002.1</v>
      </c>
      <c r="H188" s="176">
        <f t="shared" si="20"/>
        <v>8695.8</v>
      </c>
      <c r="I188" s="176">
        <f t="shared" si="21"/>
        <v>36.51727637083057</v>
      </c>
    </row>
    <row r="189" spans="1:9" s="43" customFormat="1" ht="25.5">
      <c r="A189" s="35"/>
      <c r="B189" s="35"/>
      <c r="C189" s="182" t="s">
        <v>407</v>
      </c>
      <c r="D189" s="87"/>
      <c r="E189" s="178" t="s">
        <v>340</v>
      </c>
      <c r="F189" s="207">
        <f t="shared" si="23"/>
        <v>13697.9</v>
      </c>
      <c r="G189" s="207">
        <f t="shared" si="23"/>
        <v>5002.1</v>
      </c>
      <c r="H189" s="179">
        <f t="shared" si="20"/>
        <v>8695.8</v>
      </c>
      <c r="I189" s="179">
        <f t="shared" si="21"/>
        <v>36.51727637083057</v>
      </c>
    </row>
    <row r="190" spans="1:9" s="43" customFormat="1" ht="25.5">
      <c r="A190" s="35"/>
      <c r="B190" s="35"/>
      <c r="C190" s="161" t="s">
        <v>408</v>
      </c>
      <c r="D190" s="87"/>
      <c r="E190" s="180" t="s">
        <v>592</v>
      </c>
      <c r="F190" s="207">
        <f t="shared" si="23"/>
        <v>13697.9</v>
      </c>
      <c r="G190" s="207">
        <f t="shared" si="23"/>
        <v>5002.1</v>
      </c>
      <c r="H190" s="179">
        <f aca="true" t="shared" si="24" ref="H190:H208">F190-G190</f>
        <v>8695.8</v>
      </c>
      <c r="I190" s="179">
        <f t="shared" si="21"/>
        <v>36.51727637083057</v>
      </c>
    </row>
    <row r="191" spans="1:9" s="43" customFormat="1" ht="25.5">
      <c r="A191" s="35"/>
      <c r="B191" s="35"/>
      <c r="C191" s="161" t="s">
        <v>409</v>
      </c>
      <c r="D191" s="87"/>
      <c r="E191" s="180" t="s">
        <v>593</v>
      </c>
      <c r="F191" s="207">
        <f>F192+F193</f>
        <v>13697.9</v>
      </c>
      <c r="G191" s="207">
        <f>G192+G193</f>
        <v>5002.1</v>
      </c>
      <c r="H191" s="179">
        <f t="shared" si="24"/>
        <v>8695.8</v>
      </c>
      <c r="I191" s="179">
        <f t="shared" si="21"/>
        <v>36.51727637083057</v>
      </c>
    </row>
    <row r="192" spans="1:9" s="43" customFormat="1" ht="25.5">
      <c r="A192" s="35"/>
      <c r="B192" s="35"/>
      <c r="C192" s="161"/>
      <c r="D192" s="87" t="s">
        <v>18</v>
      </c>
      <c r="E192" s="159" t="s">
        <v>238</v>
      </c>
      <c r="F192" s="207">
        <v>13497.9</v>
      </c>
      <c r="G192" s="207">
        <v>4909.3</v>
      </c>
      <c r="H192" s="179">
        <f t="shared" si="24"/>
        <v>8588.599999999999</v>
      </c>
      <c r="I192" s="179">
        <f t="shared" si="21"/>
        <v>36.370842871854144</v>
      </c>
    </row>
    <row r="193" spans="1:9" s="43" customFormat="1" ht="12.75">
      <c r="A193" s="35"/>
      <c r="B193" s="35"/>
      <c r="C193" s="161"/>
      <c r="D193" s="87" t="s">
        <v>19</v>
      </c>
      <c r="E193" s="159" t="s">
        <v>20</v>
      </c>
      <c r="F193" s="207">
        <f>189+11</f>
        <v>200</v>
      </c>
      <c r="G193" s="207">
        <f>81.8+11</f>
        <v>92.8</v>
      </c>
      <c r="H193" s="179">
        <f t="shared" si="24"/>
        <v>107.2</v>
      </c>
      <c r="I193" s="179">
        <f t="shared" si="21"/>
        <v>46.4</v>
      </c>
    </row>
    <row r="194" spans="1:9" s="43" customFormat="1" ht="25.5">
      <c r="A194" s="35"/>
      <c r="B194" s="35"/>
      <c r="C194" s="175" t="s">
        <v>574</v>
      </c>
      <c r="D194" s="30"/>
      <c r="E194" s="185" t="s">
        <v>348</v>
      </c>
      <c r="F194" s="221">
        <f>F195</f>
        <v>110</v>
      </c>
      <c r="G194" s="221">
        <f>G195</f>
        <v>110</v>
      </c>
      <c r="H194" s="176">
        <f>F194-G194</f>
        <v>0</v>
      </c>
      <c r="I194" s="176">
        <f>G194/F194*100</f>
        <v>100</v>
      </c>
    </row>
    <row r="195" spans="1:9" s="43" customFormat="1" ht="38.25">
      <c r="A195" s="35"/>
      <c r="B195" s="35"/>
      <c r="C195" s="161" t="s">
        <v>575</v>
      </c>
      <c r="D195" s="87"/>
      <c r="E195" s="180" t="s">
        <v>760</v>
      </c>
      <c r="F195" s="207">
        <f>F196</f>
        <v>110</v>
      </c>
      <c r="G195" s="207">
        <f>G196</f>
        <v>110</v>
      </c>
      <c r="H195" s="179">
        <f>F195-G195</f>
        <v>0</v>
      </c>
      <c r="I195" s="179">
        <f>G195/F195*100</f>
        <v>100</v>
      </c>
    </row>
    <row r="196" spans="1:9" s="43" customFormat="1" ht="12.75">
      <c r="A196" s="35"/>
      <c r="B196" s="35"/>
      <c r="C196" s="161"/>
      <c r="D196" s="87" t="s">
        <v>19</v>
      </c>
      <c r="E196" s="159" t="s">
        <v>20</v>
      </c>
      <c r="F196" s="207">
        <v>110</v>
      </c>
      <c r="G196" s="207">
        <v>110</v>
      </c>
      <c r="H196" s="179">
        <f>F196-G196</f>
        <v>0</v>
      </c>
      <c r="I196" s="179">
        <f>G196/F196*100</f>
        <v>100</v>
      </c>
    </row>
    <row r="197" spans="1:9" s="43" customFormat="1" ht="26.25" customHeight="1">
      <c r="A197" s="35"/>
      <c r="B197" s="21" t="s">
        <v>125</v>
      </c>
      <c r="C197" s="36"/>
      <c r="D197" s="35"/>
      <c r="E197" s="38" t="s">
        <v>126</v>
      </c>
      <c r="F197" s="221">
        <f>F198</f>
        <v>106.3</v>
      </c>
      <c r="G197" s="221">
        <f>G198</f>
        <v>97.9</v>
      </c>
      <c r="H197" s="221">
        <f>H198</f>
        <v>8.399999999999991</v>
      </c>
      <c r="I197" s="176">
        <f t="shared" si="21"/>
        <v>92.09783631232362</v>
      </c>
    </row>
    <row r="198" spans="1:9" s="43" customFormat="1" ht="12.75">
      <c r="A198" s="35"/>
      <c r="B198" s="21" t="s">
        <v>129</v>
      </c>
      <c r="C198" s="36"/>
      <c r="D198" s="35"/>
      <c r="E198" s="32" t="s">
        <v>130</v>
      </c>
      <c r="F198" s="221">
        <f>F199</f>
        <v>106.3</v>
      </c>
      <c r="G198" s="221">
        <f aca="true" t="shared" si="25" ref="G198:H202">G199</f>
        <v>97.9</v>
      </c>
      <c r="H198" s="221">
        <f t="shared" si="25"/>
        <v>8.399999999999991</v>
      </c>
      <c r="I198" s="176">
        <f t="shared" si="21"/>
        <v>92.09783631232362</v>
      </c>
    </row>
    <row r="199" spans="1:9" s="43" customFormat="1" ht="38.25">
      <c r="A199" s="35"/>
      <c r="B199" s="35"/>
      <c r="C199" s="175" t="s">
        <v>420</v>
      </c>
      <c r="D199" s="30"/>
      <c r="E199" s="154" t="s">
        <v>350</v>
      </c>
      <c r="F199" s="221">
        <f>F200</f>
        <v>106.3</v>
      </c>
      <c r="G199" s="221">
        <f t="shared" si="25"/>
        <v>97.9</v>
      </c>
      <c r="H199" s="221">
        <f t="shared" si="25"/>
        <v>8.399999999999991</v>
      </c>
      <c r="I199" s="176">
        <f t="shared" si="21"/>
        <v>92.09783631232362</v>
      </c>
    </row>
    <row r="200" spans="1:9" s="43" customFormat="1" ht="25.5">
      <c r="A200" s="35"/>
      <c r="B200" s="35"/>
      <c r="C200" s="182" t="s">
        <v>429</v>
      </c>
      <c r="D200" s="87"/>
      <c r="E200" s="178" t="s">
        <v>352</v>
      </c>
      <c r="F200" s="207">
        <f>F201</f>
        <v>106.3</v>
      </c>
      <c r="G200" s="207">
        <f t="shared" si="25"/>
        <v>97.9</v>
      </c>
      <c r="H200" s="207">
        <f t="shared" si="25"/>
        <v>8.399999999999991</v>
      </c>
      <c r="I200" s="179">
        <f t="shared" si="21"/>
        <v>92.09783631232362</v>
      </c>
    </row>
    <row r="201" spans="1:9" s="43" customFormat="1" ht="25.5">
      <c r="A201" s="35"/>
      <c r="B201" s="35"/>
      <c r="C201" s="161" t="s">
        <v>436</v>
      </c>
      <c r="D201" s="87"/>
      <c r="E201" s="180" t="s">
        <v>609</v>
      </c>
      <c r="F201" s="207">
        <f>F202</f>
        <v>106.3</v>
      </c>
      <c r="G201" s="207">
        <f t="shared" si="25"/>
        <v>97.9</v>
      </c>
      <c r="H201" s="207">
        <f t="shared" si="25"/>
        <v>8.399999999999991</v>
      </c>
      <c r="I201" s="179">
        <f t="shared" si="21"/>
        <v>92.09783631232362</v>
      </c>
    </row>
    <row r="202" spans="1:9" s="43" customFormat="1" ht="12.75">
      <c r="A202" s="35"/>
      <c r="B202" s="35"/>
      <c r="C202" s="161" t="s">
        <v>437</v>
      </c>
      <c r="D202" s="87"/>
      <c r="E202" s="180" t="s">
        <v>606</v>
      </c>
      <c r="F202" s="207">
        <f>F203</f>
        <v>106.3</v>
      </c>
      <c r="G202" s="207">
        <f t="shared" si="25"/>
        <v>97.9</v>
      </c>
      <c r="H202" s="207">
        <f t="shared" si="25"/>
        <v>8.399999999999991</v>
      </c>
      <c r="I202" s="179">
        <f t="shared" si="21"/>
        <v>92.09783631232362</v>
      </c>
    </row>
    <row r="203" spans="1:9" s="43" customFormat="1" ht="25.5">
      <c r="A203" s="35"/>
      <c r="B203" s="35"/>
      <c r="C203" s="161"/>
      <c r="D203" s="87" t="s">
        <v>18</v>
      </c>
      <c r="E203" s="159" t="s">
        <v>238</v>
      </c>
      <c r="F203" s="207">
        <v>106.3</v>
      </c>
      <c r="G203" s="207">
        <v>97.9</v>
      </c>
      <c r="H203" s="179">
        <f t="shared" si="24"/>
        <v>8.399999999999991</v>
      </c>
      <c r="I203" s="179">
        <f t="shared" si="21"/>
        <v>92.09783631232362</v>
      </c>
    </row>
    <row r="204" spans="1:9" s="43" customFormat="1" ht="12.75">
      <c r="A204" s="35"/>
      <c r="B204" s="21" t="s">
        <v>131</v>
      </c>
      <c r="C204" s="21"/>
      <c r="D204" s="21"/>
      <c r="E204" s="32" t="s">
        <v>132</v>
      </c>
      <c r="F204" s="221">
        <f aca="true" t="shared" si="26" ref="F204:G209">F205</f>
        <v>183.6</v>
      </c>
      <c r="G204" s="221">
        <f t="shared" si="26"/>
        <v>99.3</v>
      </c>
      <c r="H204" s="176">
        <f t="shared" si="24"/>
        <v>84.3</v>
      </c>
      <c r="I204" s="179">
        <f t="shared" si="21"/>
        <v>54.084967320261434</v>
      </c>
    </row>
    <row r="205" spans="1:9" s="43" customFormat="1" ht="12.75">
      <c r="A205" s="35"/>
      <c r="B205" s="21" t="s">
        <v>133</v>
      </c>
      <c r="C205" s="34"/>
      <c r="D205" s="21"/>
      <c r="E205" s="32" t="s">
        <v>134</v>
      </c>
      <c r="F205" s="221">
        <f t="shared" si="26"/>
        <v>183.6</v>
      </c>
      <c r="G205" s="221">
        <f t="shared" si="26"/>
        <v>99.3</v>
      </c>
      <c r="H205" s="176">
        <f t="shared" si="24"/>
        <v>84.3</v>
      </c>
      <c r="I205" s="179">
        <f t="shared" si="21"/>
        <v>54.084967320261434</v>
      </c>
    </row>
    <row r="206" spans="1:9" s="43" customFormat="1" ht="51">
      <c r="A206" s="35"/>
      <c r="B206" s="21"/>
      <c r="C206" s="175" t="s">
        <v>406</v>
      </c>
      <c r="D206" s="30"/>
      <c r="E206" s="154" t="s">
        <v>339</v>
      </c>
      <c r="F206" s="221">
        <f t="shared" si="26"/>
        <v>183.6</v>
      </c>
      <c r="G206" s="221">
        <f t="shared" si="26"/>
        <v>99.3</v>
      </c>
      <c r="H206" s="176">
        <f t="shared" si="24"/>
        <v>84.3</v>
      </c>
      <c r="I206" s="176">
        <f t="shared" si="21"/>
        <v>54.084967320261434</v>
      </c>
    </row>
    <row r="207" spans="1:9" s="43" customFormat="1" ht="12.75">
      <c r="A207" s="35"/>
      <c r="B207" s="21"/>
      <c r="C207" s="182" t="s">
        <v>412</v>
      </c>
      <c r="D207" s="87"/>
      <c r="E207" s="178" t="s">
        <v>362</v>
      </c>
      <c r="F207" s="207">
        <f>F208+F211</f>
        <v>183.6</v>
      </c>
      <c r="G207" s="207">
        <f>G208+G211</f>
        <v>99.3</v>
      </c>
      <c r="H207" s="179">
        <f t="shared" si="24"/>
        <v>84.3</v>
      </c>
      <c r="I207" s="179">
        <f t="shared" si="21"/>
        <v>54.084967320261434</v>
      </c>
    </row>
    <row r="208" spans="1:9" s="43" customFormat="1" ht="25.5">
      <c r="A208" s="35"/>
      <c r="B208" s="21"/>
      <c r="C208" s="161" t="s">
        <v>413</v>
      </c>
      <c r="D208" s="87"/>
      <c r="E208" s="180" t="s">
        <v>594</v>
      </c>
      <c r="F208" s="207">
        <f t="shared" si="26"/>
        <v>84.3</v>
      </c>
      <c r="G208" s="207">
        <f t="shared" si="26"/>
        <v>0</v>
      </c>
      <c r="H208" s="179">
        <f t="shared" si="24"/>
        <v>84.3</v>
      </c>
      <c r="I208" s="179">
        <f t="shared" si="21"/>
        <v>0</v>
      </c>
    </row>
    <row r="209" spans="1:9" s="43" customFormat="1" ht="25.5">
      <c r="A209" s="35"/>
      <c r="B209" s="21"/>
      <c r="C209" s="200" t="s">
        <v>414</v>
      </c>
      <c r="D209" s="87"/>
      <c r="E209" s="180" t="s">
        <v>242</v>
      </c>
      <c r="F209" s="207">
        <f t="shared" si="26"/>
        <v>84.3</v>
      </c>
      <c r="G209" s="207">
        <f t="shared" si="26"/>
        <v>0</v>
      </c>
      <c r="H209" s="179">
        <f t="shared" si="20"/>
        <v>84.3</v>
      </c>
      <c r="I209" s="179">
        <f t="shared" si="21"/>
        <v>0</v>
      </c>
    </row>
    <row r="210" spans="1:9" s="43" customFormat="1" ht="25.5">
      <c r="A210" s="35"/>
      <c r="B210" s="21"/>
      <c r="C210" s="161"/>
      <c r="D210" s="87" t="s">
        <v>18</v>
      </c>
      <c r="E210" s="159" t="s">
        <v>238</v>
      </c>
      <c r="F210" s="207">
        <v>84.3</v>
      </c>
      <c r="G210" s="207">
        <v>0</v>
      </c>
      <c r="H210" s="179">
        <f t="shared" si="20"/>
        <v>84.3</v>
      </c>
      <c r="I210" s="179">
        <f t="shared" si="21"/>
        <v>0</v>
      </c>
    </row>
    <row r="211" spans="1:9" s="43" customFormat="1" ht="38.25">
      <c r="A211" s="35"/>
      <c r="B211" s="21"/>
      <c r="C211" s="161" t="s">
        <v>783</v>
      </c>
      <c r="D211" s="87"/>
      <c r="E211" s="159" t="s">
        <v>784</v>
      </c>
      <c r="F211" s="207">
        <f>F212</f>
        <v>99.3</v>
      </c>
      <c r="G211" s="207">
        <f>G212</f>
        <v>99.3</v>
      </c>
      <c r="H211" s="179">
        <f>F211-G211</f>
        <v>0</v>
      </c>
      <c r="I211" s="179">
        <f>G211/F211*100</f>
        <v>100</v>
      </c>
    </row>
    <row r="212" spans="1:9" s="43" customFormat="1" ht="25.5">
      <c r="A212" s="35"/>
      <c r="B212" s="21"/>
      <c r="C212" s="161" t="s">
        <v>785</v>
      </c>
      <c r="D212" s="87"/>
      <c r="E212" s="159" t="s">
        <v>786</v>
      </c>
      <c r="F212" s="207">
        <f>F213</f>
        <v>99.3</v>
      </c>
      <c r="G212" s="207">
        <f>G213</f>
        <v>99.3</v>
      </c>
      <c r="H212" s="179">
        <f>F212-G212</f>
        <v>0</v>
      </c>
      <c r="I212" s="179">
        <f>G212/F212*100</f>
        <v>100</v>
      </c>
    </row>
    <row r="213" spans="1:9" s="43" customFormat="1" ht="25.5">
      <c r="A213" s="35"/>
      <c r="B213" s="21"/>
      <c r="C213" s="161"/>
      <c r="D213" s="87" t="s">
        <v>18</v>
      </c>
      <c r="E213" s="159" t="s">
        <v>238</v>
      </c>
      <c r="F213" s="207">
        <v>99.3</v>
      </c>
      <c r="G213" s="207">
        <v>99.3</v>
      </c>
      <c r="H213" s="179">
        <f>F213-G213</f>
        <v>0</v>
      </c>
      <c r="I213" s="179">
        <f>G213/F213*100</f>
        <v>100</v>
      </c>
    </row>
    <row r="214" spans="1:9" s="43" customFormat="1" ht="34.5" customHeight="1">
      <c r="A214" s="21"/>
      <c r="B214" s="21" t="s">
        <v>143</v>
      </c>
      <c r="C214" s="21"/>
      <c r="D214" s="21"/>
      <c r="E214" s="32" t="s">
        <v>144</v>
      </c>
      <c r="F214" s="221">
        <f>F215+F229+F233</f>
        <v>151371.3</v>
      </c>
      <c r="G214" s="221">
        <f>G215+G229+G233</f>
        <v>147679.30000000002</v>
      </c>
      <c r="H214" s="176">
        <f t="shared" si="20"/>
        <v>3691.999999999971</v>
      </c>
      <c r="I214" s="176">
        <f t="shared" si="21"/>
        <v>97.56096433075493</v>
      </c>
    </row>
    <row r="215" spans="1:9" s="43" customFormat="1" ht="12.75">
      <c r="A215" s="21"/>
      <c r="B215" s="21" t="s">
        <v>149</v>
      </c>
      <c r="C215" s="34"/>
      <c r="D215" s="21"/>
      <c r="E215" s="32" t="s">
        <v>150</v>
      </c>
      <c r="F215" s="221">
        <f>F216+F226</f>
        <v>144319.9</v>
      </c>
      <c r="G215" s="221">
        <f>G216+G226</f>
        <v>141313.7</v>
      </c>
      <c r="H215" s="176">
        <f t="shared" si="20"/>
        <v>3006.1999999999825</v>
      </c>
      <c r="I215" s="176">
        <f t="shared" si="21"/>
        <v>97.91698857884464</v>
      </c>
    </row>
    <row r="216" spans="1:9" s="42" customFormat="1" ht="25.5">
      <c r="A216" s="35"/>
      <c r="B216" s="21"/>
      <c r="C216" s="175" t="s">
        <v>499</v>
      </c>
      <c r="D216" s="30"/>
      <c r="E216" s="154" t="s">
        <v>363</v>
      </c>
      <c r="F216" s="222">
        <f>F217</f>
        <v>144319.9</v>
      </c>
      <c r="G216" s="222">
        <f>G217</f>
        <v>141313.7</v>
      </c>
      <c r="H216" s="176">
        <f t="shared" si="20"/>
        <v>3006.1999999999825</v>
      </c>
      <c r="I216" s="176">
        <f t="shared" si="21"/>
        <v>97.91698857884464</v>
      </c>
    </row>
    <row r="217" spans="1:9" s="43" customFormat="1" ht="25.5">
      <c r="A217" s="35"/>
      <c r="B217" s="21"/>
      <c r="C217" s="182" t="s">
        <v>502</v>
      </c>
      <c r="D217" s="87"/>
      <c r="E217" s="178" t="s">
        <v>364</v>
      </c>
      <c r="F217" s="207">
        <f>F218</f>
        <v>144319.9</v>
      </c>
      <c r="G217" s="207">
        <f>G218</f>
        <v>141313.7</v>
      </c>
      <c r="H217" s="179">
        <f t="shared" si="20"/>
        <v>3006.1999999999825</v>
      </c>
      <c r="I217" s="179">
        <f t="shared" si="21"/>
        <v>97.91698857884464</v>
      </c>
    </row>
    <row r="218" spans="1:9" s="43" customFormat="1" ht="38.25">
      <c r="A218" s="35"/>
      <c r="B218" s="21"/>
      <c r="C218" s="161" t="s">
        <v>503</v>
      </c>
      <c r="D218" s="87"/>
      <c r="E218" s="184" t="s">
        <v>649</v>
      </c>
      <c r="F218" s="207">
        <f>F223+F219+F221</f>
        <v>144319.9</v>
      </c>
      <c r="G218" s="207">
        <f>G223+G219+G221</f>
        <v>141313.7</v>
      </c>
      <c r="H218" s="179">
        <f t="shared" si="20"/>
        <v>3006.1999999999825</v>
      </c>
      <c r="I218" s="179">
        <f t="shared" si="21"/>
        <v>97.91698857884464</v>
      </c>
    </row>
    <row r="219" spans="1:9" s="43" customFormat="1" ht="63.75">
      <c r="A219" s="35"/>
      <c r="B219" s="21"/>
      <c r="C219" s="161" t="s">
        <v>504</v>
      </c>
      <c r="D219" s="87"/>
      <c r="E219" s="184" t="s">
        <v>650</v>
      </c>
      <c r="F219" s="207">
        <f>F220</f>
        <v>67073.8</v>
      </c>
      <c r="G219" s="207">
        <f>G220</f>
        <v>67065.1</v>
      </c>
      <c r="H219" s="179">
        <f t="shared" si="20"/>
        <v>8.69999999999709</v>
      </c>
      <c r="I219" s="179">
        <f t="shared" si="21"/>
        <v>99.98702921259867</v>
      </c>
    </row>
    <row r="220" spans="1:9" s="43" customFormat="1" ht="38.25">
      <c r="A220" s="35"/>
      <c r="B220" s="21"/>
      <c r="C220" s="161"/>
      <c r="D220" s="87" t="s">
        <v>25</v>
      </c>
      <c r="E220" s="184" t="s">
        <v>243</v>
      </c>
      <c r="F220" s="207">
        <v>67073.8</v>
      </c>
      <c r="G220" s="207">
        <v>67065.1</v>
      </c>
      <c r="H220" s="179">
        <f t="shared" si="20"/>
        <v>8.69999999999709</v>
      </c>
      <c r="I220" s="179">
        <f t="shared" si="21"/>
        <v>99.98702921259867</v>
      </c>
    </row>
    <row r="221" spans="1:9" s="43" customFormat="1" ht="63.75">
      <c r="A221" s="35"/>
      <c r="B221" s="21"/>
      <c r="C221" s="161" t="s">
        <v>505</v>
      </c>
      <c r="D221" s="87"/>
      <c r="E221" s="184" t="s">
        <v>650</v>
      </c>
      <c r="F221" s="207">
        <f>F222</f>
        <v>52564</v>
      </c>
      <c r="G221" s="207">
        <f>G222</f>
        <v>51001.1</v>
      </c>
      <c r="H221" s="179">
        <f t="shared" si="20"/>
        <v>1562.9000000000015</v>
      </c>
      <c r="I221" s="179">
        <f t="shared" si="21"/>
        <v>97.02667224716535</v>
      </c>
    </row>
    <row r="222" spans="1:9" s="43" customFormat="1" ht="38.25">
      <c r="A222" s="35"/>
      <c r="B222" s="21"/>
      <c r="C222" s="161"/>
      <c r="D222" s="87" t="s">
        <v>25</v>
      </c>
      <c r="E222" s="184" t="s">
        <v>243</v>
      </c>
      <c r="F222" s="207">
        <v>52564</v>
      </c>
      <c r="G222" s="207">
        <v>51001.1</v>
      </c>
      <c r="H222" s="179">
        <f t="shared" si="20"/>
        <v>1562.9000000000015</v>
      </c>
      <c r="I222" s="179">
        <f t="shared" si="21"/>
        <v>97.02667224716535</v>
      </c>
    </row>
    <row r="223" spans="1:9" s="43" customFormat="1" ht="63.75">
      <c r="A223" s="35"/>
      <c r="B223" s="21"/>
      <c r="C223" s="161" t="s">
        <v>506</v>
      </c>
      <c r="D223" s="87"/>
      <c r="E223" s="184" t="s">
        <v>650</v>
      </c>
      <c r="F223" s="207">
        <f>F224+F225</f>
        <v>24682.1</v>
      </c>
      <c r="G223" s="207">
        <f>G224+G225</f>
        <v>23247.5</v>
      </c>
      <c r="H223" s="179">
        <f t="shared" si="20"/>
        <v>1434.5999999999985</v>
      </c>
      <c r="I223" s="179">
        <f t="shared" si="21"/>
        <v>94.18769067461845</v>
      </c>
    </row>
    <row r="224" spans="1:9" s="43" customFormat="1" ht="12.75" hidden="1">
      <c r="A224" s="35"/>
      <c r="B224" s="21"/>
      <c r="C224" s="161"/>
      <c r="D224" s="87" t="s">
        <v>21</v>
      </c>
      <c r="E224" s="159" t="s">
        <v>22</v>
      </c>
      <c r="F224" s="207">
        <v>0</v>
      </c>
      <c r="G224" s="207">
        <v>0</v>
      </c>
      <c r="H224" s="179">
        <f t="shared" si="20"/>
        <v>0</v>
      </c>
      <c r="I224" s="179">
        <v>0</v>
      </c>
    </row>
    <row r="225" spans="1:9" s="42" customFormat="1" ht="38.25">
      <c r="A225" s="35"/>
      <c r="B225" s="21"/>
      <c r="C225" s="182"/>
      <c r="D225" s="87" t="s">
        <v>25</v>
      </c>
      <c r="E225" s="184" t="s">
        <v>243</v>
      </c>
      <c r="F225" s="207">
        <v>24682.1</v>
      </c>
      <c r="G225" s="207">
        <v>23247.5</v>
      </c>
      <c r="H225" s="179">
        <f t="shared" si="20"/>
        <v>1434.5999999999985</v>
      </c>
      <c r="I225" s="179">
        <f t="shared" si="21"/>
        <v>94.18769067461845</v>
      </c>
    </row>
    <row r="226" spans="1:9" s="43" customFormat="1" ht="25.5" hidden="1">
      <c r="A226" s="35"/>
      <c r="B226" s="21"/>
      <c r="C226" s="175" t="s">
        <v>574</v>
      </c>
      <c r="D226" s="30"/>
      <c r="E226" s="185" t="s">
        <v>348</v>
      </c>
      <c r="F226" s="221">
        <f>F227</f>
        <v>0</v>
      </c>
      <c r="G226" s="221">
        <f>G227</f>
        <v>0</v>
      </c>
      <c r="H226" s="176">
        <f t="shared" si="20"/>
        <v>0</v>
      </c>
      <c r="I226" s="176" t="e">
        <f t="shared" si="21"/>
        <v>#DIV/0!</v>
      </c>
    </row>
    <row r="227" spans="1:9" s="43" customFormat="1" ht="25.5" hidden="1">
      <c r="A227" s="35"/>
      <c r="B227" s="21"/>
      <c r="C227" s="161" t="s">
        <v>575</v>
      </c>
      <c r="D227" s="87"/>
      <c r="E227" s="180" t="s">
        <v>284</v>
      </c>
      <c r="F227" s="207">
        <f>F228</f>
        <v>0</v>
      </c>
      <c r="G227" s="207">
        <f>G228</f>
        <v>0</v>
      </c>
      <c r="H227" s="179">
        <f t="shared" si="20"/>
        <v>0</v>
      </c>
      <c r="I227" s="179" t="e">
        <f t="shared" si="21"/>
        <v>#DIV/0!</v>
      </c>
    </row>
    <row r="228" spans="1:9" s="43" customFormat="1" ht="38.25" hidden="1">
      <c r="A228" s="35"/>
      <c r="B228" s="21"/>
      <c r="C228" s="187"/>
      <c r="D228" s="188" t="s">
        <v>25</v>
      </c>
      <c r="E228" s="184" t="s">
        <v>243</v>
      </c>
      <c r="F228" s="207">
        <v>0</v>
      </c>
      <c r="G228" s="207">
        <v>0</v>
      </c>
      <c r="H228" s="179">
        <f t="shared" si="20"/>
        <v>0</v>
      </c>
      <c r="I228" s="179" t="e">
        <f t="shared" si="21"/>
        <v>#DIV/0!</v>
      </c>
    </row>
    <row r="229" spans="1:9" s="43" customFormat="1" ht="12.75">
      <c r="A229" s="87"/>
      <c r="B229" s="30" t="s">
        <v>145</v>
      </c>
      <c r="C229" s="161"/>
      <c r="D229" s="87"/>
      <c r="E229" s="205" t="s">
        <v>146</v>
      </c>
      <c r="F229" s="221">
        <f aca="true" t="shared" si="27" ref="F229:G231">F230</f>
        <v>945.9</v>
      </c>
      <c r="G229" s="221">
        <f t="shared" si="27"/>
        <v>312.4</v>
      </c>
      <c r="H229" s="176">
        <f t="shared" si="20"/>
        <v>633.5</v>
      </c>
      <c r="I229" s="176">
        <f t="shared" si="21"/>
        <v>33.026747013426366</v>
      </c>
    </row>
    <row r="230" spans="1:9" s="43" customFormat="1" ht="12.75">
      <c r="A230" s="35"/>
      <c r="B230" s="35"/>
      <c r="C230" s="175" t="s">
        <v>579</v>
      </c>
      <c r="D230" s="30"/>
      <c r="E230" s="154" t="s">
        <v>368</v>
      </c>
      <c r="F230" s="221">
        <f t="shared" si="27"/>
        <v>945.9</v>
      </c>
      <c r="G230" s="221">
        <f t="shared" si="27"/>
        <v>312.4</v>
      </c>
      <c r="H230" s="176">
        <f t="shared" si="20"/>
        <v>633.5</v>
      </c>
      <c r="I230" s="176">
        <f t="shared" si="21"/>
        <v>33.026747013426366</v>
      </c>
    </row>
    <row r="231" spans="1:9" s="43" customFormat="1" ht="38.25">
      <c r="A231" s="35"/>
      <c r="B231" s="35"/>
      <c r="C231" s="161" t="s">
        <v>580</v>
      </c>
      <c r="D231" s="87"/>
      <c r="E231" s="180" t="s">
        <v>369</v>
      </c>
      <c r="F231" s="207">
        <f t="shared" si="27"/>
        <v>945.9</v>
      </c>
      <c r="G231" s="207">
        <f t="shared" si="27"/>
        <v>312.4</v>
      </c>
      <c r="H231" s="179">
        <f t="shared" si="20"/>
        <v>633.5</v>
      </c>
      <c r="I231" s="179">
        <f t="shared" si="21"/>
        <v>33.026747013426366</v>
      </c>
    </row>
    <row r="232" spans="1:9" s="43" customFormat="1" ht="12.75">
      <c r="A232" s="35"/>
      <c r="B232" s="35"/>
      <c r="C232" s="161"/>
      <c r="D232" s="87" t="s">
        <v>19</v>
      </c>
      <c r="E232" s="159" t="s">
        <v>20</v>
      </c>
      <c r="F232" s="207">
        <v>945.9</v>
      </c>
      <c r="G232" s="207">
        <v>312.4</v>
      </c>
      <c r="H232" s="179">
        <f>F232-G232</f>
        <v>633.5</v>
      </c>
      <c r="I232" s="179">
        <f t="shared" si="21"/>
        <v>33.026747013426366</v>
      </c>
    </row>
    <row r="233" spans="1:9" s="43" customFormat="1" ht="25.5">
      <c r="A233" s="21"/>
      <c r="B233" s="30" t="s">
        <v>164</v>
      </c>
      <c r="C233" s="175"/>
      <c r="D233" s="30"/>
      <c r="E233" s="206" t="s">
        <v>165</v>
      </c>
      <c r="F233" s="221">
        <f aca="true" t="shared" si="28" ref="F233:G236">F234</f>
        <v>6105.5</v>
      </c>
      <c r="G233" s="221">
        <f t="shared" si="28"/>
        <v>6053.200000000001</v>
      </c>
      <c r="H233" s="176">
        <f>F233-G233</f>
        <v>52.29999999999927</v>
      </c>
      <c r="I233" s="176">
        <f t="shared" si="21"/>
        <v>99.14339529932029</v>
      </c>
    </row>
    <row r="234" spans="1:9" s="43" customFormat="1" ht="25.5">
      <c r="A234" s="35"/>
      <c r="B234" s="35"/>
      <c r="C234" s="175" t="s">
        <v>499</v>
      </c>
      <c r="D234" s="30"/>
      <c r="E234" s="154" t="s">
        <v>363</v>
      </c>
      <c r="F234" s="222">
        <f t="shared" si="28"/>
        <v>6105.5</v>
      </c>
      <c r="G234" s="222">
        <f t="shared" si="28"/>
        <v>6053.200000000001</v>
      </c>
      <c r="H234" s="176">
        <f t="shared" si="20"/>
        <v>52.29999999999927</v>
      </c>
      <c r="I234" s="176">
        <f t="shared" si="21"/>
        <v>99.14339529932029</v>
      </c>
    </row>
    <row r="235" spans="1:9" s="43" customFormat="1" ht="51">
      <c r="A235" s="35"/>
      <c r="B235" s="35"/>
      <c r="C235" s="182" t="s">
        <v>507</v>
      </c>
      <c r="D235" s="87"/>
      <c r="E235" s="217" t="s">
        <v>371</v>
      </c>
      <c r="F235" s="207">
        <f t="shared" si="28"/>
        <v>6105.5</v>
      </c>
      <c r="G235" s="207">
        <f t="shared" si="28"/>
        <v>6053.200000000001</v>
      </c>
      <c r="H235" s="179">
        <f t="shared" si="20"/>
        <v>52.29999999999927</v>
      </c>
      <c r="I235" s="179">
        <f t="shared" si="21"/>
        <v>99.14339529932029</v>
      </c>
    </row>
    <row r="236" spans="1:9" s="43" customFormat="1" ht="25.5">
      <c r="A236" s="35"/>
      <c r="B236" s="35"/>
      <c r="C236" s="161" t="s">
        <v>508</v>
      </c>
      <c r="D236" s="87"/>
      <c r="E236" s="180" t="s">
        <v>651</v>
      </c>
      <c r="F236" s="207">
        <f t="shared" si="28"/>
        <v>6105.5</v>
      </c>
      <c r="G236" s="207">
        <f t="shared" si="28"/>
        <v>6053.200000000001</v>
      </c>
      <c r="H236" s="179">
        <f t="shared" si="20"/>
        <v>52.29999999999927</v>
      </c>
      <c r="I236" s="179">
        <f t="shared" si="21"/>
        <v>99.14339529932029</v>
      </c>
    </row>
    <row r="237" spans="1:9" s="43" customFormat="1" ht="25.5">
      <c r="A237" s="35"/>
      <c r="B237" s="35"/>
      <c r="C237" s="161" t="s">
        <v>509</v>
      </c>
      <c r="D237" s="87"/>
      <c r="E237" s="180" t="s">
        <v>632</v>
      </c>
      <c r="F237" s="207">
        <f>F238+F239+F240</f>
        <v>6105.5</v>
      </c>
      <c r="G237" s="207">
        <f>G238+G239+G240</f>
        <v>6053.200000000001</v>
      </c>
      <c r="H237" s="179">
        <f t="shared" si="20"/>
        <v>52.29999999999927</v>
      </c>
      <c r="I237" s="179">
        <f t="shared" si="21"/>
        <v>99.14339529932029</v>
      </c>
    </row>
    <row r="238" spans="1:9" s="43" customFormat="1" ht="51">
      <c r="A238" s="35"/>
      <c r="B238" s="35"/>
      <c r="C238" s="161"/>
      <c r="D238" s="87" t="s">
        <v>17</v>
      </c>
      <c r="E238" s="159" t="s">
        <v>237</v>
      </c>
      <c r="F238" s="160">
        <f>3602.3+0.2+980.5</f>
        <v>4583</v>
      </c>
      <c r="G238" s="160">
        <f>3602.2+0.2+928.6</f>
        <v>4531</v>
      </c>
      <c r="H238" s="179">
        <f t="shared" si="20"/>
        <v>52</v>
      </c>
      <c r="I238" s="179">
        <f t="shared" si="21"/>
        <v>98.86537202705651</v>
      </c>
    </row>
    <row r="239" spans="1:9" s="43" customFormat="1" ht="25.5">
      <c r="A239" s="35"/>
      <c r="B239" s="35"/>
      <c r="C239" s="161"/>
      <c r="D239" s="87" t="s">
        <v>18</v>
      </c>
      <c r="E239" s="159" t="s">
        <v>238</v>
      </c>
      <c r="F239" s="160">
        <f>677.5+834.4</f>
        <v>1511.9</v>
      </c>
      <c r="G239" s="160">
        <f>677.5+834.1</f>
        <v>1511.6</v>
      </c>
      <c r="H239" s="179">
        <f t="shared" si="20"/>
        <v>0.3000000000001819</v>
      </c>
      <c r="I239" s="179">
        <f t="shared" si="21"/>
        <v>99.98015741781863</v>
      </c>
    </row>
    <row r="240" spans="1:9" s="43" customFormat="1" ht="12.75">
      <c r="A240" s="35"/>
      <c r="B240" s="35"/>
      <c r="C240" s="161"/>
      <c r="D240" s="87" t="s">
        <v>19</v>
      </c>
      <c r="E240" s="159" t="s">
        <v>20</v>
      </c>
      <c r="F240" s="160">
        <v>10.6</v>
      </c>
      <c r="G240" s="160">
        <v>10.6</v>
      </c>
      <c r="H240" s="179">
        <f t="shared" si="20"/>
        <v>0</v>
      </c>
      <c r="I240" s="179">
        <f t="shared" si="21"/>
        <v>100</v>
      </c>
    </row>
    <row r="241" spans="1:9" s="43" customFormat="1" ht="12.75" hidden="1">
      <c r="A241" s="35"/>
      <c r="B241" s="21" t="s">
        <v>135</v>
      </c>
      <c r="C241" s="175"/>
      <c r="D241" s="30"/>
      <c r="E241" s="32" t="s">
        <v>136</v>
      </c>
      <c r="F241" s="181">
        <f aca="true" t="shared" si="29" ref="F241:G248">F242</f>
        <v>0</v>
      </c>
      <c r="G241" s="181">
        <f t="shared" si="29"/>
        <v>0</v>
      </c>
      <c r="H241" s="176">
        <f t="shared" si="20"/>
        <v>0</v>
      </c>
      <c r="I241" s="176" t="e">
        <f t="shared" si="21"/>
        <v>#DIV/0!</v>
      </c>
    </row>
    <row r="242" spans="1:9" s="43" customFormat="1" ht="12.75" hidden="1">
      <c r="A242" s="35"/>
      <c r="B242" s="21" t="s">
        <v>137</v>
      </c>
      <c r="C242" s="175"/>
      <c r="D242" s="30"/>
      <c r="E242" s="32" t="s">
        <v>138</v>
      </c>
      <c r="F242" s="181">
        <f t="shared" si="29"/>
        <v>0</v>
      </c>
      <c r="G242" s="181">
        <f t="shared" si="29"/>
        <v>0</v>
      </c>
      <c r="H242" s="176">
        <f t="shared" si="20"/>
        <v>0</v>
      </c>
      <c r="I242" s="176" t="e">
        <f t="shared" si="21"/>
        <v>#DIV/0!</v>
      </c>
    </row>
    <row r="243" spans="1:9" s="43" customFormat="1" ht="25.5" hidden="1">
      <c r="A243" s="35"/>
      <c r="B243" s="21"/>
      <c r="C243" s="175" t="s">
        <v>499</v>
      </c>
      <c r="D243" s="30"/>
      <c r="E243" s="154" t="s">
        <v>363</v>
      </c>
      <c r="F243" s="181">
        <f t="shared" si="29"/>
        <v>0</v>
      </c>
      <c r="G243" s="181">
        <f t="shared" si="29"/>
        <v>0</v>
      </c>
      <c r="H243" s="176">
        <f t="shared" si="20"/>
        <v>0</v>
      </c>
      <c r="I243" s="176" t="e">
        <f t="shared" si="21"/>
        <v>#DIV/0!</v>
      </c>
    </row>
    <row r="244" spans="1:9" s="43" customFormat="1" ht="25.5" hidden="1">
      <c r="A244" s="35"/>
      <c r="B244" s="35"/>
      <c r="C244" s="182" t="s">
        <v>502</v>
      </c>
      <c r="D244" s="190"/>
      <c r="E244" s="178" t="s">
        <v>364</v>
      </c>
      <c r="F244" s="160">
        <f t="shared" si="29"/>
        <v>0</v>
      </c>
      <c r="G244" s="160">
        <f t="shared" si="29"/>
        <v>0</v>
      </c>
      <c r="H244" s="179">
        <f t="shared" si="20"/>
        <v>0</v>
      </c>
      <c r="I244" s="179" t="e">
        <f t="shared" si="21"/>
        <v>#DIV/0!</v>
      </c>
    </row>
    <row r="245" spans="1:9" s="43" customFormat="1" ht="39" customHeight="1" hidden="1">
      <c r="A245" s="35"/>
      <c r="B245" s="35"/>
      <c r="C245" s="161" t="s">
        <v>503</v>
      </c>
      <c r="D245" s="87"/>
      <c r="E245" s="159" t="s">
        <v>649</v>
      </c>
      <c r="F245" s="160">
        <f>F248+F246</f>
        <v>0</v>
      </c>
      <c r="G245" s="160">
        <f>G248+G246</f>
        <v>0</v>
      </c>
      <c r="H245" s="179">
        <f t="shared" si="20"/>
        <v>0</v>
      </c>
      <c r="I245" s="179" t="e">
        <f t="shared" si="21"/>
        <v>#DIV/0!</v>
      </c>
    </row>
    <row r="246" spans="1:9" s="43" customFormat="1" ht="85.5" customHeight="1" hidden="1">
      <c r="A246" s="35"/>
      <c r="B246" s="35"/>
      <c r="C246" s="161" t="s">
        <v>504</v>
      </c>
      <c r="D246" s="87"/>
      <c r="E246" s="159" t="s">
        <v>650</v>
      </c>
      <c r="F246" s="160">
        <f>F247</f>
        <v>0</v>
      </c>
      <c r="G246" s="160">
        <f>G247</f>
        <v>0</v>
      </c>
      <c r="H246" s="179">
        <f t="shared" si="20"/>
        <v>0</v>
      </c>
      <c r="I246" s="179" t="e">
        <f t="shared" si="21"/>
        <v>#DIV/0!</v>
      </c>
    </row>
    <row r="247" spans="1:9" s="43" customFormat="1" ht="23.25" customHeight="1" hidden="1">
      <c r="A247" s="35"/>
      <c r="B247" s="35"/>
      <c r="C247" s="161"/>
      <c r="D247" s="87" t="s">
        <v>21</v>
      </c>
      <c r="E247" s="159" t="s">
        <v>22</v>
      </c>
      <c r="F247" s="160">
        <v>0</v>
      </c>
      <c r="G247" s="160">
        <v>0</v>
      </c>
      <c r="H247" s="179">
        <f t="shared" si="20"/>
        <v>0</v>
      </c>
      <c r="I247" s="179" t="e">
        <f t="shared" si="21"/>
        <v>#DIV/0!</v>
      </c>
    </row>
    <row r="248" spans="1:9" s="43" customFormat="1" ht="69.75" customHeight="1" hidden="1">
      <c r="A248" s="35"/>
      <c r="B248" s="35"/>
      <c r="C248" s="161" t="s">
        <v>506</v>
      </c>
      <c r="D248" s="87"/>
      <c r="E248" s="159" t="s">
        <v>694</v>
      </c>
      <c r="F248" s="160">
        <f t="shared" si="29"/>
        <v>0</v>
      </c>
      <c r="G248" s="160">
        <f t="shared" si="29"/>
        <v>0</v>
      </c>
      <c r="H248" s="179">
        <f t="shared" si="20"/>
        <v>0</v>
      </c>
      <c r="I248" s="179" t="e">
        <f t="shared" si="21"/>
        <v>#DIV/0!</v>
      </c>
    </row>
    <row r="249" spans="1:9" s="43" customFormat="1" ht="15.75" customHeight="1" hidden="1">
      <c r="A249" s="35"/>
      <c r="B249" s="35"/>
      <c r="C249" s="161"/>
      <c r="D249" s="87" t="s">
        <v>21</v>
      </c>
      <c r="E249" s="159" t="s">
        <v>22</v>
      </c>
      <c r="F249" s="160">
        <v>0</v>
      </c>
      <c r="G249" s="160">
        <v>0</v>
      </c>
      <c r="H249" s="179">
        <f t="shared" si="20"/>
        <v>0</v>
      </c>
      <c r="I249" s="179" t="e">
        <f t="shared" si="21"/>
        <v>#DIV/0!</v>
      </c>
    </row>
    <row r="250" spans="1:9" s="43" customFormat="1" ht="53.25" customHeight="1">
      <c r="A250" s="21" t="s">
        <v>100</v>
      </c>
      <c r="B250" s="21"/>
      <c r="C250" s="21"/>
      <c r="D250" s="21"/>
      <c r="E250" s="32" t="s">
        <v>151</v>
      </c>
      <c r="F250" s="221">
        <f>F256+F282+F313+F251+F306</f>
        <v>49809.2</v>
      </c>
      <c r="G250" s="221">
        <f>G256+G282+G313+G251+G306</f>
        <v>49805</v>
      </c>
      <c r="H250" s="221">
        <f>H256+H282+H313+H251+H306</f>
        <v>4.199999999998909</v>
      </c>
      <c r="I250" s="176">
        <f t="shared" si="21"/>
        <v>99.99156782281186</v>
      </c>
    </row>
    <row r="251" spans="1:9" s="43" customFormat="1" ht="21" customHeight="1">
      <c r="A251" s="21"/>
      <c r="B251" s="21" t="s">
        <v>113</v>
      </c>
      <c r="C251" s="21"/>
      <c r="D251" s="21"/>
      <c r="E251" s="33" t="s">
        <v>114</v>
      </c>
      <c r="F251" s="221">
        <f>F252</f>
        <v>56.4</v>
      </c>
      <c r="G251" s="221">
        <f aca="true" t="shared" si="30" ref="G251:H254">G252</f>
        <v>56.4</v>
      </c>
      <c r="H251" s="221">
        <f t="shared" si="30"/>
        <v>0</v>
      </c>
      <c r="I251" s="176">
        <f t="shared" si="21"/>
        <v>100</v>
      </c>
    </row>
    <row r="252" spans="1:9" s="43" customFormat="1" ht="22.5" customHeight="1">
      <c r="A252" s="21"/>
      <c r="B252" s="21" t="s">
        <v>170</v>
      </c>
      <c r="C252" s="21"/>
      <c r="D252" s="21"/>
      <c r="E252" s="32" t="s">
        <v>124</v>
      </c>
      <c r="F252" s="221">
        <f>F253</f>
        <v>56.4</v>
      </c>
      <c r="G252" s="221">
        <f t="shared" si="30"/>
        <v>56.4</v>
      </c>
      <c r="H252" s="221">
        <f t="shared" si="30"/>
        <v>0</v>
      </c>
      <c r="I252" s="176">
        <f t="shared" si="21"/>
        <v>100</v>
      </c>
    </row>
    <row r="253" spans="1:9" s="43" customFormat="1" ht="33.75" customHeight="1">
      <c r="A253" s="21"/>
      <c r="B253" s="21"/>
      <c r="C253" s="175" t="s">
        <v>574</v>
      </c>
      <c r="D253" s="30"/>
      <c r="E253" s="185" t="s">
        <v>348</v>
      </c>
      <c r="F253" s="221">
        <f>F254</f>
        <v>56.4</v>
      </c>
      <c r="G253" s="221">
        <f t="shared" si="30"/>
        <v>56.4</v>
      </c>
      <c r="H253" s="221">
        <f t="shared" si="30"/>
        <v>0</v>
      </c>
      <c r="I253" s="176">
        <f t="shared" si="21"/>
        <v>100</v>
      </c>
    </row>
    <row r="254" spans="1:9" s="43" customFormat="1" ht="33" customHeight="1">
      <c r="A254" s="21"/>
      <c r="B254" s="21"/>
      <c r="C254" s="161" t="s">
        <v>750</v>
      </c>
      <c r="D254" s="87"/>
      <c r="E254" s="159" t="s">
        <v>751</v>
      </c>
      <c r="F254" s="207">
        <f>F255</f>
        <v>56.4</v>
      </c>
      <c r="G254" s="207">
        <f t="shared" si="30"/>
        <v>56.4</v>
      </c>
      <c r="H254" s="207">
        <f t="shared" si="30"/>
        <v>0</v>
      </c>
      <c r="I254" s="179">
        <f t="shared" si="21"/>
        <v>100</v>
      </c>
    </row>
    <row r="255" spans="1:9" s="43" customFormat="1" ht="33" customHeight="1">
      <c r="A255" s="21"/>
      <c r="B255" s="21"/>
      <c r="C255" s="161"/>
      <c r="D255" s="87" t="s">
        <v>26</v>
      </c>
      <c r="E255" s="159" t="s">
        <v>27</v>
      </c>
      <c r="F255" s="207">
        <v>56.4</v>
      </c>
      <c r="G255" s="207">
        <v>56.4</v>
      </c>
      <c r="H255" s="179">
        <f t="shared" si="20"/>
        <v>0</v>
      </c>
      <c r="I255" s="179">
        <f t="shared" si="21"/>
        <v>100</v>
      </c>
    </row>
    <row r="256" spans="1:9" s="43" customFormat="1" ht="12.75">
      <c r="A256" s="21"/>
      <c r="B256" s="21" t="s">
        <v>152</v>
      </c>
      <c r="C256" s="21"/>
      <c r="D256" s="21"/>
      <c r="E256" s="32" t="s">
        <v>153</v>
      </c>
      <c r="F256" s="221">
        <f>F257+F275</f>
        <v>6422</v>
      </c>
      <c r="G256" s="221">
        <f>G257+G275</f>
        <v>6417.800000000001</v>
      </c>
      <c r="H256" s="176">
        <f t="shared" si="20"/>
        <v>4.199999999998909</v>
      </c>
      <c r="I256" s="176">
        <f t="shared" si="21"/>
        <v>99.93459981314234</v>
      </c>
    </row>
    <row r="257" spans="1:9" s="43" customFormat="1" ht="12.75">
      <c r="A257" s="21"/>
      <c r="B257" s="21" t="s">
        <v>154</v>
      </c>
      <c r="C257" s="34"/>
      <c r="D257" s="21"/>
      <c r="E257" s="38" t="s">
        <v>155</v>
      </c>
      <c r="F257" s="221">
        <f>F258</f>
        <v>4630.5</v>
      </c>
      <c r="G257" s="221">
        <f>G258</f>
        <v>4626.400000000001</v>
      </c>
      <c r="H257" s="176">
        <f t="shared" si="20"/>
        <v>4.099999999999454</v>
      </c>
      <c r="I257" s="176">
        <f t="shared" si="21"/>
        <v>99.91145664615053</v>
      </c>
    </row>
    <row r="258" spans="1:9" s="43" customFormat="1" ht="63.75">
      <c r="A258" s="35"/>
      <c r="B258" s="21"/>
      <c r="C258" s="175" t="s">
        <v>465</v>
      </c>
      <c r="D258" s="30"/>
      <c r="E258" s="154" t="s">
        <v>374</v>
      </c>
      <c r="F258" s="221">
        <f>F259+F269</f>
        <v>4630.5</v>
      </c>
      <c r="G258" s="221">
        <f>G259+G269</f>
        <v>4626.400000000001</v>
      </c>
      <c r="H258" s="176">
        <f t="shared" si="20"/>
        <v>4.099999999999454</v>
      </c>
      <c r="I258" s="176">
        <f aca="true" t="shared" si="31" ref="I258:I328">G258/F258*100</f>
        <v>99.91145664615053</v>
      </c>
    </row>
    <row r="259" spans="1:9" s="43" customFormat="1" ht="25.5">
      <c r="A259" s="35"/>
      <c r="B259" s="21"/>
      <c r="C259" s="182" t="s">
        <v>482</v>
      </c>
      <c r="D259" s="87"/>
      <c r="E259" s="178" t="s">
        <v>375</v>
      </c>
      <c r="F259" s="207">
        <f>F260+F263+F266</f>
        <v>1158.1000000000001</v>
      </c>
      <c r="G259" s="207">
        <f>G260+G263+G266</f>
        <v>1158.1000000000001</v>
      </c>
      <c r="H259" s="179">
        <f t="shared" si="20"/>
        <v>0</v>
      </c>
      <c r="I259" s="179">
        <f t="shared" si="31"/>
        <v>100</v>
      </c>
    </row>
    <row r="260" spans="1:9" s="43" customFormat="1" ht="38.25">
      <c r="A260" s="35"/>
      <c r="B260" s="35"/>
      <c r="C260" s="161" t="s">
        <v>483</v>
      </c>
      <c r="D260" s="87"/>
      <c r="E260" s="180" t="s">
        <v>641</v>
      </c>
      <c r="F260" s="207">
        <f>F261</f>
        <v>920.4</v>
      </c>
      <c r="G260" s="207">
        <f>G261</f>
        <v>920.4</v>
      </c>
      <c r="H260" s="179">
        <f t="shared" si="20"/>
        <v>0</v>
      </c>
      <c r="I260" s="179">
        <f t="shared" si="31"/>
        <v>100</v>
      </c>
    </row>
    <row r="261" spans="1:9" s="43" customFormat="1" ht="25.5">
      <c r="A261" s="35"/>
      <c r="B261" s="21"/>
      <c r="C261" s="161" t="s">
        <v>484</v>
      </c>
      <c r="D261" s="87"/>
      <c r="E261" s="180" t="s">
        <v>632</v>
      </c>
      <c r="F261" s="207">
        <f>F262</f>
        <v>920.4</v>
      </c>
      <c r="G261" s="207">
        <f>G262</f>
        <v>920.4</v>
      </c>
      <c r="H261" s="179">
        <f t="shared" si="20"/>
        <v>0</v>
      </c>
      <c r="I261" s="179">
        <f t="shared" si="31"/>
        <v>100</v>
      </c>
    </row>
    <row r="262" spans="1:9" s="43" customFormat="1" ht="33" customHeight="1">
      <c r="A262" s="35"/>
      <c r="B262" s="35"/>
      <c r="C262" s="161"/>
      <c r="D262" s="87" t="s">
        <v>26</v>
      </c>
      <c r="E262" s="159" t="s">
        <v>27</v>
      </c>
      <c r="F262" s="207">
        <v>920.4</v>
      </c>
      <c r="G262" s="207">
        <v>920.4</v>
      </c>
      <c r="H262" s="179">
        <f t="shared" si="20"/>
        <v>0</v>
      </c>
      <c r="I262" s="179">
        <f t="shared" si="31"/>
        <v>100</v>
      </c>
    </row>
    <row r="263" spans="1:9" s="43" customFormat="1" ht="32.25" customHeight="1">
      <c r="A263" s="35"/>
      <c r="B263" s="35"/>
      <c r="C263" s="161" t="s">
        <v>485</v>
      </c>
      <c r="D263" s="87"/>
      <c r="E263" s="180" t="s">
        <v>642</v>
      </c>
      <c r="F263" s="207">
        <f>F264</f>
        <v>150</v>
      </c>
      <c r="G263" s="207">
        <f>G264</f>
        <v>150</v>
      </c>
      <c r="H263" s="179">
        <f t="shared" si="20"/>
        <v>0</v>
      </c>
      <c r="I263" s="179">
        <f t="shared" si="31"/>
        <v>100</v>
      </c>
    </row>
    <row r="264" spans="1:9" s="43" customFormat="1" ht="28.5" customHeight="1">
      <c r="A264" s="35"/>
      <c r="B264" s="35"/>
      <c r="C264" s="161" t="s">
        <v>486</v>
      </c>
      <c r="D264" s="87"/>
      <c r="E264" s="180" t="s">
        <v>643</v>
      </c>
      <c r="F264" s="207">
        <f>F265</f>
        <v>150</v>
      </c>
      <c r="G264" s="207">
        <f>G265</f>
        <v>150</v>
      </c>
      <c r="H264" s="179">
        <f t="shared" si="20"/>
        <v>0</v>
      </c>
      <c r="I264" s="179">
        <f t="shared" si="31"/>
        <v>100</v>
      </c>
    </row>
    <row r="265" spans="1:9" s="43" customFormat="1" ht="25.5">
      <c r="A265" s="35"/>
      <c r="B265" s="35"/>
      <c r="C265" s="161"/>
      <c r="D265" s="87" t="s">
        <v>26</v>
      </c>
      <c r="E265" s="159" t="s">
        <v>27</v>
      </c>
      <c r="F265" s="207">
        <v>150</v>
      </c>
      <c r="G265" s="207">
        <v>150</v>
      </c>
      <c r="H265" s="179">
        <f t="shared" si="20"/>
        <v>0</v>
      </c>
      <c r="I265" s="179">
        <f t="shared" si="31"/>
        <v>100</v>
      </c>
    </row>
    <row r="266" spans="1:9" s="43" customFormat="1" ht="25.5">
      <c r="A266" s="35"/>
      <c r="B266" s="35"/>
      <c r="C266" s="161" t="s">
        <v>487</v>
      </c>
      <c r="D266" s="87"/>
      <c r="E266" s="180" t="s">
        <v>644</v>
      </c>
      <c r="F266" s="207">
        <f>F267</f>
        <v>87.7</v>
      </c>
      <c r="G266" s="207">
        <f>G267</f>
        <v>87.7</v>
      </c>
      <c r="H266" s="179">
        <f t="shared" si="20"/>
        <v>0</v>
      </c>
      <c r="I266" s="179">
        <f t="shared" si="31"/>
        <v>100</v>
      </c>
    </row>
    <row r="267" spans="1:9" s="43" customFormat="1" ht="12.75">
      <c r="A267" s="35"/>
      <c r="B267" s="35"/>
      <c r="C267" s="161" t="s">
        <v>488</v>
      </c>
      <c r="D267" s="87"/>
      <c r="E267" s="180" t="s">
        <v>636</v>
      </c>
      <c r="F267" s="207">
        <f>F268</f>
        <v>87.7</v>
      </c>
      <c r="G267" s="207">
        <f>G268</f>
        <v>87.7</v>
      </c>
      <c r="H267" s="179">
        <f t="shared" si="20"/>
        <v>0</v>
      </c>
      <c r="I267" s="179">
        <f t="shared" si="31"/>
        <v>100</v>
      </c>
    </row>
    <row r="268" spans="1:9" s="43" customFormat="1" ht="25.5">
      <c r="A268" s="35"/>
      <c r="B268" s="35"/>
      <c r="C268" s="161"/>
      <c r="D268" s="87" t="s">
        <v>18</v>
      </c>
      <c r="E268" s="159" t="s">
        <v>238</v>
      </c>
      <c r="F268" s="207">
        <v>87.7</v>
      </c>
      <c r="G268" s="207">
        <v>87.7</v>
      </c>
      <c r="H268" s="179">
        <f t="shared" si="20"/>
        <v>0</v>
      </c>
      <c r="I268" s="179">
        <f t="shared" si="31"/>
        <v>100</v>
      </c>
    </row>
    <row r="269" spans="1:9" s="43" customFormat="1" ht="51">
      <c r="A269" s="35"/>
      <c r="B269" s="21"/>
      <c r="C269" s="182" t="s">
        <v>494</v>
      </c>
      <c r="D269" s="87"/>
      <c r="E269" s="178" t="s">
        <v>377</v>
      </c>
      <c r="F269" s="207">
        <f>F270</f>
        <v>3472.4</v>
      </c>
      <c r="G269" s="207">
        <f>G270</f>
        <v>3468.3</v>
      </c>
      <c r="H269" s="179">
        <f t="shared" si="20"/>
        <v>4.099999999999909</v>
      </c>
      <c r="I269" s="179">
        <f t="shared" si="31"/>
        <v>99.88192604538648</v>
      </c>
    </row>
    <row r="270" spans="1:9" s="43" customFormat="1" ht="25.5">
      <c r="A270" s="35"/>
      <c r="B270" s="21"/>
      <c r="C270" s="161" t="s">
        <v>495</v>
      </c>
      <c r="D270" s="87"/>
      <c r="E270" s="180" t="s">
        <v>583</v>
      </c>
      <c r="F270" s="207">
        <f>F271</f>
        <v>3472.4</v>
      </c>
      <c r="G270" s="207">
        <f>G271</f>
        <v>3468.3</v>
      </c>
      <c r="H270" s="179">
        <f t="shared" si="20"/>
        <v>4.099999999999909</v>
      </c>
      <c r="I270" s="179">
        <f t="shared" si="31"/>
        <v>99.88192604538648</v>
      </c>
    </row>
    <row r="271" spans="1:9" s="43" customFormat="1" ht="25.5">
      <c r="A271" s="35"/>
      <c r="B271" s="21"/>
      <c r="C271" s="161" t="s">
        <v>496</v>
      </c>
      <c r="D271" s="87"/>
      <c r="E271" s="180" t="s">
        <v>584</v>
      </c>
      <c r="F271" s="207">
        <f>F272+F273+F274</f>
        <v>3472.4</v>
      </c>
      <c r="G271" s="207">
        <f>G272+G273+G274</f>
        <v>3468.3</v>
      </c>
      <c r="H271" s="179">
        <f t="shared" si="20"/>
        <v>4.099999999999909</v>
      </c>
      <c r="I271" s="179">
        <f t="shared" si="31"/>
        <v>99.88192604538648</v>
      </c>
    </row>
    <row r="272" spans="1:9" s="43" customFormat="1" ht="51">
      <c r="A272" s="35"/>
      <c r="B272" s="21"/>
      <c r="C272" s="161"/>
      <c r="D272" s="87" t="s">
        <v>17</v>
      </c>
      <c r="E272" s="159" t="s">
        <v>237</v>
      </c>
      <c r="F272" s="207">
        <f>2433.9+726.7</f>
        <v>3160.6000000000004</v>
      </c>
      <c r="G272" s="207">
        <f>2433.9+726.7</f>
        <v>3160.6000000000004</v>
      </c>
      <c r="H272" s="179">
        <f t="shared" si="20"/>
        <v>0</v>
      </c>
      <c r="I272" s="179">
        <f t="shared" si="31"/>
        <v>100</v>
      </c>
    </row>
    <row r="273" spans="1:9" s="43" customFormat="1" ht="25.5">
      <c r="A273" s="35"/>
      <c r="B273" s="21"/>
      <c r="C273" s="161"/>
      <c r="D273" s="87" t="s">
        <v>18</v>
      </c>
      <c r="E273" s="159" t="s">
        <v>238</v>
      </c>
      <c r="F273" s="207">
        <f>226.8+73.9</f>
        <v>300.70000000000005</v>
      </c>
      <c r="G273" s="207">
        <f>222.7+73.9</f>
        <v>296.6</v>
      </c>
      <c r="H273" s="179">
        <f aca="true" t="shared" si="32" ref="H273:H384">F273-G273</f>
        <v>4.100000000000023</v>
      </c>
      <c r="I273" s="179">
        <f t="shared" si="31"/>
        <v>98.63651479880279</v>
      </c>
    </row>
    <row r="274" spans="1:9" s="43" customFormat="1" ht="17.25" customHeight="1">
      <c r="A274" s="35"/>
      <c r="B274" s="21"/>
      <c r="C274" s="161"/>
      <c r="D274" s="87" t="s">
        <v>19</v>
      </c>
      <c r="E274" s="159" t="s">
        <v>20</v>
      </c>
      <c r="F274" s="207">
        <f>10.2+0.9</f>
        <v>11.1</v>
      </c>
      <c r="G274" s="207">
        <f>10.2+0.9</f>
        <v>11.1</v>
      </c>
      <c r="H274" s="179">
        <f t="shared" si="32"/>
        <v>0</v>
      </c>
      <c r="I274" s="179">
        <f t="shared" si="31"/>
        <v>100</v>
      </c>
    </row>
    <row r="275" spans="1:9" s="43" customFormat="1" ht="23.25" customHeight="1">
      <c r="A275" s="35"/>
      <c r="B275" s="21" t="s">
        <v>156</v>
      </c>
      <c r="C275" s="21"/>
      <c r="D275" s="21"/>
      <c r="E275" s="205" t="s">
        <v>157</v>
      </c>
      <c r="F275" s="221">
        <f aca="true" t="shared" si="33" ref="F275:G278">F276</f>
        <v>1791.5</v>
      </c>
      <c r="G275" s="221">
        <f t="shared" si="33"/>
        <v>1791.4</v>
      </c>
      <c r="H275" s="176">
        <f t="shared" si="32"/>
        <v>0.09999999999990905</v>
      </c>
      <c r="I275" s="176">
        <f t="shared" si="31"/>
        <v>99.9944180854033</v>
      </c>
    </row>
    <row r="276" spans="1:9" s="43" customFormat="1" ht="63.75">
      <c r="A276" s="35"/>
      <c r="B276" s="21"/>
      <c r="C276" s="175" t="s">
        <v>465</v>
      </c>
      <c r="D276" s="30"/>
      <c r="E276" s="154" t="s">
        <v>374</v>
      </c>
      <c r="F276" s="221">
        <f t="shared" si="33"/>
        <v>1791.5</v>
      </c>
      <c r="G276" s="221">
        <f t="shared" si="33"/>
        <v>1791.4</v>
      </c>
      <c r="H276" s="176">
        <f t="shared" si="32"/>
        <v>0.09999999999990905</v>
      </c>
      <c r="I276" s="176">
        <f t="shared" si="31"/>
        <v>99.9944180854033</v>
      </c>
    </row>
    <row r="277" spans="1:9" s="43" customFormat="1" ht="51">
      <c r="A277" s="35"/>
      <c r="B277" s="35"/>
      <c r="C277" s="182" t="s">
        <v>494</v>
      </c>
      <c r="D277" s="87"/>
      <c r="E277" s="178" t="s">
        <v>377</v>
      </c>
      <c r="F277" s="207">
        <f t="shared" si="33"/>
        <v>1791.5</v>
      </c>
      <c r="G277" s="207">
        <f t="shared" si="33"/>
        <v>1791.4</v>
      </c>
      <c r="H277" s="179">
        <f t="shared" si="32"/>
        <v>0.09999999999990905</v>
      </c>
      <c r="I277" s="179">
        <f t="shared" si="31"/>
        <v>99.9944180854033</v>
      </c>
    </row>
    <row r="278" spans="1:9" s="43" customFormat="1" ht="21" customHeight="1">
      <c r="A278" s="35"/>
      <c r="B278" s="21"/>
      <c r="C278" s="161" t="s">
        <v>497</v>
      </c>
      <c r="D278" s="87"/>
      <c r="E278" s="180" t="s">
        <v>372</v>
      </c>
      <c r="F278" s="207">
        <f t="shared" si="33"/>
        <v>1791.5</v>
      </c>
      <c r="G278" s="207">
        <f t="shared" si="33"/>
        <v>1791.4</v>
      </c>
      <c r="H278" s="179">
        <f t="shared" si="32"/>
        <v>0.09999999999990905</v>
      </c>
      <c r="I278" s="179">
        <f t="shared" si="31"/>
        <v>99.9944180854033</v>
      </c>
    </row>
    <row r="279" spans="1:9" s="43" customFormat="1" ht="25.5">
      <c r="A279" s="35"/>
      <c r="B279" s="21"/>
      <c r="C279" s="161" t="s">
        <v>498</v>
      </c>
      <c r="D279" s="87"/>
      <c r="E279" s="180" t="s">
        <v>632</v>
      </c>
      <c r="F279" s="207">
        <f>F280+F281</f>
        <v>1791.5</v>
      </c>
      <c r="G279" s="207">
        <f>G280+G281</f>
        <v>1791.4</v>
      </c>
      <c r="H279" s="179">
        <f t="shared" si="32"/>
        <v>0.09999999999990905</v>
      </c>
      <c r="I279" s="179">
        <f t="shared" si="31"/>
        <v>99.9944180854033</v>
      </c>
    </row>
    <row r="280" spans="1:9" s="43" customFormat="1" ht="57" customHeight="1">
      <c r="A280" s="35"/>
      <c r="B280" s="21"/>
      <c r="C280" s="161"/>
      <c r="D280" s="87" t="s">
        <v>17</v>
      </c>
      <c r="E280" s="159" t="s">
        <v>237</v>
      </c>
      <c r="F280" s="207">
        <f>1303.2+389.9</f>
        <v>1693.1</v>
      </c>
      <c r="G280" s="207">
        <f>1303.1+389.9</f>
        <v>1693</v>
      </c>
      <c r="H280" s="179">
        <f t="shared" si="32"/>
        <v>0.09999999999990905</v>
      </c>
      <c r="I280" s="179">
        <f t="shared" si="31"/>
        <v>99.99409367432521</v>
      </c>
    </row>
    <row r="281" spans="1:9" s="43" customFormat="1" ht="28.5" customHeight="1">
      <c r="A281" s="35"/>
      <c r="B281" s="21"/>
      <c r="C281" s="161"/>
      <c r="D281" s="87" t="s">
        <v>18</v>
      </c>
      <c r="E281" s="159" t="s">
        <v>238</v>
      </c>
      <c r="F281" s="208">
        <f>83.6+14.8</f>
        <v>98.39999999999999</v>
      </c>
      <c r="G281" s="208">
        <f>83.6+14.8</f>
        <v>98.39999999999999</v>
      </c>
      <c r="H281" s="179">
        <f t="shared" si="32"/>
        <v>0</v>
      </c>
      <c r="I281" s="179">
        <f t="shared" si="31"/>
        <v>100</v>
      </c>
    </row>
    <row r="282" spans="1:9" s="43" customFormat="1" ht="25.5" customHeight="1">
      <c r="A282" s="21"/>
      <c r="B282" s="21" t="s">
        <v>158</v>
      </c>
      <c r="C282" s="34"/>
      <c r="D282" s="21"/>
      <c r="E282" s="32" t="s">
        <v>171</v>
      </c>
      <c r="F282" s="221">
        <f>F283</f>
        <v>26717.199999999997</v>
      </c>
      <c r="G282" s="221">
        <f>G283</f>
        <v>26717.199999999997</v>
      </c>
      <c r="H282" s="176">
        <f t="shared" si="32"/>
        <v>0</v>
      </c>
      <c r="I282" s="176">
        <f t="shared" si="31"/>
        <v>100</v>
      </c>
    </row>
    <row r="283" spans="1:9" s="43" customFormat="1" ht="20.25" customHeight="1">
      <c r="A283" s="21"/>
      <c r="B283" s="21" t="s">
        <v>159</v>
      </c>
      <c r="C283" s="34"/>
      <c r="D283" s="21"/>
      <c r="E283" s="32" t="s">
        <v>160</v>
      </c>
      <c r="F283" s="221">
        <f>F284+F288</f>
        <v>26717.199999999997</v>
      </c>
      <c r="G283" s="221">
        <f>G284+G288</f>
        <v>26717.199999999997</v>
      </c>
      <c r="H283" s="176">
        <f t="shared" si="32"/>
        <v>0</v>
      </c>
      <c r="I283" s="176">
        <f t="shared" si="31"/>
        <v>100</v>
      </c>
    </row>
    <row r="284" spans="1:9" s="43" customFormat="1" ht="55.5" customHeight="1">
      <c r="A284" s="35"/>
      <c r="B284" s="21"/>
      <c r="C284" s="175" t="s">
        <v>415</v>
      </c>
      <c r="D284" s="30"/>
      <c r="E284" s="154" t="s">
        <v>357</v>
      </c>
      <c r="F284" s="222">
        <f aca="true" t="shared" si="34" ref="F284:G286">F285</f>
        <v>407.1</v>
      </c>
      <c r="G284" s="222">
        <f t="shared" si="34"/>
        <v>407.1</v>
      </c>
      <c r="H284" s="176">
        <f t="shared" si="32"/>
        <v>0</v>
      </c>
      <c r="I284" s="176">
        <f t="shared" si="31"/>
        <v>100</v>
      </c>
    </row>
    <row r="285" spans="1:9" s="43" customFormat="1" ht="51">
      <c r="A285" s="35"/>
      <c r="B285" s="21"/>
      <c r="C285" s="182" t="s">
        <v>416</v>
      </c>
      <c r="D285" s="87"/>
      <c r="E285" s="178" t="s">
        <v>595</v>
      </c>
      <c r="F285" s="208">
        <f t="shared" si="34"/>
        <v>407.1</v>
      </c>
      <c r="G285" s="208">
        <f t="shared" si="34"/>
        <v>407.1</v>
      </c>
      <c r="H285" s="179">
        <f t="shared" si="32"/>
        <v>0</v>
      </c>
      <c r="I285" s="179">
        <f t="shared" si="31"/>
        <v>100</v>
      </c>
    </row>
    <row r="286" spans="1:9" s="43" customFormat="1" ht="25.5">
      <c r="A286" s="35"/>
      <c r="B286" s="21"/>
      <c r="C286" s="161" t="s">
        <v>417</v>
      </c>
      <c r="D286" s="87"/>
      <c r="E286" s="180" t="s">
        <v>596</v>
      </c>
      <c r="F286" s="208">
        <f t="shared" si="34"/>
        <v>407.1</v>
      </c>
      <c r="G286" s="208">
        <f t="shared" si="34"/>
        <v>407.1</v>
      </c>
      <c r="H286" s="179">
        <f t="shared" si="32"/>
        <v>0</v>
      </c>
      <c r="I286" s="179">
        <f t="shared" si="31"/>
        <v>100</v>
      </c>
    </row>
    <row r="287" spans="1:9" s="43" customFormat="1" ht="25.5">
      <c r="A287" s="35"/>
      <c r="B287" s="21"/>
      <c r="C287" s="161"/>
      <c r="D287" s="87" t="s">
        <v>26</v>
      </c>
      <c r="E287" s="159" t="s">
        <v>27</v>
      </c>
      <c r="F287" s="208">
        <v>407.1</v>
      </c>
      <c r="G287" s="208">
        <v>407.1</v>
      </c>
      <c r="H287" s="179">
        <f t="shared" si="32"/>
        <v>0</v>
      </c>
      <c r="I287" s="179">
        <f t="shared" si="31"/>
        <v>100</v>
      </c>
    </row>
    <row r="288" spans="1:9" s="43" customFormat="1" ht="63.75">
      <c r="A288" s="35"/>
      <c r="B288" s="35"/>
      <c r="C288" s="175" t="s">
        <v>465</v>
      </c>
      <c r="D288" s="30"/>
      <c r="E288" s="154" t="s">
        <v>374</v>
      </c>
      <c r="F288" s="221">
        <f>F289+F302</f>
        <v>26310.1</v>
      </c>
      <c r="G288" s="221">
        <f>G289+G302</f>
        <v>26310.1</v>
      </c>
      <c r="H288" s="176">
        <f t="shared" si="32"/>
        <v>0</v>
      </c>
      <c r="I288" s="176">
        <f t="shared" si="31"/>
        <v>100</v>
      </c>
    </row>
    <row r="289" spans="1:9" s="43" customFormat="1" ht="12.75">
      <c r="A289" s="35"/>
      <c r="B289" s="35"/>
      <c r="C289" s="182" t="s">
        <v>466</v>
      </c>
      <c r="D289" s="87"/>
      <c r="E289" s="178" t="s">
        <v>378</v>
      </c>
      <c r="F289" s="207">
        <f>F290+F293+F296+F299</f>
        <v>26310.1</v>
      </c>
      <c r="G289" s="207">
        <f>G290+G293+G296+G299</f>
        <v>26310.1</v>
      </c>
      <c r="H289" s="179">
        <f t="shared" si="32"/>
        <v>0</v>
      </c>
      <c r="I289" s="179">
        <f t="shared" si="31"/>
        <v>100</v>
      </c>
    </row>
    <row r="290" spans="1:9" s="43" customFormat="1" ht="43.5" customHeight="1">
      <c r="A290" s="35"/>
      <c r="B290" s="35"/>
      <c r="C290" s="161" t="s">
        <v>467</v>
      </c>
      <c r="D290" s="87"/>
      <c r="E290" s="180" t="s">
        <v>631</v>
      </c>
      <c r="F290" s="207">
        <f>F291</f>
        <v>11124.6</v>
      </c>
      <c r="G290" s="207">
        <f>G291</f>
        <v>11124.6</v>
      </c>
      <c r="H290" s="179">
        <f t="shared" si="32"/>
        <v>0</v>
      </c>
      <c r="I290" s="179">
        <f t="shared" si="31"/>
        <v>100</v>
      </c>
    </row>
    <row r="291" spans="1:9" s="43" customFormat="1" ht="25.5">
      <c r="A291" s="35"/>
      <c r="B291" s="35"/>
      <c r="C291" s="161" t="s">
        <v>468</v>
      </c>
      <c r="D291" s="87"/>
      <c r="E291" s="180" t="s">
        <v>632</v>
      </c>
      <c r="F291" s="207">
        <f>F292</f>
        <v>11124.6</v>
      </c>
      <c r="G291" s="207">
        <f>G292</f>
        <v>11124.6</v>
      </c>
      <c r="H291" s="179">
        <f t="shared" si="32"/>
        <v>0</v>
      </c>
      <c r="I291" s="179">
        <f t="shared" si="31"/>
        <v>100</v>
      </c>
    </row>
    <row r="292" spans="1:9" s="43" customFormat="1" ht="25.5">
      <c r="A292" s="35"/>
      <c r="B292" s="35"/>
      <c r="C292" s="161"/>
      <c r="D292" s="87" t="s">
        <v>26</v>
      </c>
      <c r="E292" s="159" t="s">
        <v>27</v>
      </c>
      <c r="F292" s="207">
        <v>11124.6</v>
      </c>
      <c r="G292" s="207">
        <v>11124.6</v>
      </c>
      <c r="H292" s="179">
        <f t="shared" si="32"/>
        <v>0</v>
      </c>
      <c r="I292" s="179">
        <f t="shared" si="31"/>
        <v>100</v>
      </c>
    </row>
    <row r="293" spans="1:9" s="43" customFormat="1" ht="38.25">
      <c r="A293" s="35"/>
      <c r="B293" s="35"/>
      <c r="C293" s="161" t="s">
        <v>469</v>
      </c>
      <c r="D293" s="87"/>
      <c r="E293" s="159" t="s">
        <v>633</v>
      </c>
      <c r="F293" s="207">
        <f>F294</f>
        <v>8916.9</v>
      </c>
      <c r="G293" s="207">
        <f>G294</f>
        <v>8916.9</v>
      </c>
      <c r="H293" s="179">
        <f t="shared" si="32"/>
        <v>0</v>
      </c>
      <c r="I293" s="179">
        <f t="shared" si="31"/>
        <v>100</v>
      </c>
    </row>
    <row r="294" spans="1:9" s="43" customFormat="1" ht="25.5">
      <c r="A294" s="35"/>
      <c r="B294" s="35"/>
      <c r="C294" s="87" t="s">
        <v>470</v>
      </c>
      <c r="D294" s="87"/>
      <c r="E294" s="180" t="s">
        <v>632</v>
      </c>
      <c r="F294" s="207">
        <f>F295</f>
        <v>8916.9</v>
      </c>
      <c r="G294" s="207">
        <f>G295</f>
        <v>8916.9</v>
      </c>
      <c r="H294" s="179">
        <f t="shared" si="32"/>
        <v>0</v>
      </c>
      <c r="I294" s="179">
        <f t="shared" si="31"/>
        <v>100</v>
      </c>
    </row>
    <row r="295" spans="1:9" s="43" customFormat="1" ht="31.5" customHeight="1">
      <c r="A295" s="35"/>
      <c r="B295" s="35"/>
      <c r="C295" s="161"/>
      <c r="D295" s="87" t="s">
        <v>26</v>
      </c>
      <c r="E295" s="159" t="s">
        <v>27</v>
      </c>
      <c r="F295" s="207">
        <v>8916.9</v>
      </c>
      <c r="G295" s="207">
        <v>8916.9</v>
      </c>
      <c r="H295" s="179">
        <f t="shared" si="32"/>
        <v>0</v>
      </c>
      <c r="I295" s="179">
        <f t="shared" si="31"/>
        <v>100</v>
      </c>
    </row>
    <row r="296" spans="1:9" s="43" customFormat="1" ht="38.25">
      <c r="A296" s="35"/>
      <c r="B296" s="35"/>
      <c r="C296" s="161" t="s">
        <v>471</v>
      </c>
      <c r="D296" s="87"/>
      <c r="E296" s="180" t="s">
        <v>634</v>
      </c>
      <c r="F296" s="207">
        <f>F297</f>
        <v>6074</v>
      </c>
      <c r="G296" s="207">
        <f>G297</f>
        <v>6074</v>
      </c>
      <c r="H296" s="179">
        <f t="shared" si="32"/>
        <v>0</v>
      </c>
      <c r="I296" s="179">
        <f t="shared" si="31"/>
        <v>100</v>
      </c>
    </row>
    <row r="297" spans="1:9" s="43" customFormat="1" ht="25.5">
      <c r="A297" s="35"/>
      <c r="B297" s="35"/>
      <c r="C297" s="161" t="s">
        <v>472</v>
      </c>
      <c r="D297" s="87"/>
      <c r="E297" s="180" t="s">
        <v>632</v>
      </c>
      <c r="F297" s="207">
        <f>F298</f>
        <v>6074</v>
      </c>
      <c r="G297" s="207">
        <f>G298</f>
        <v>6074</v>
      </c>
      <c r="H297" s="179">
        <f t="shared" si="32"/>
        <v>0</v>
      </c>
      <c r="I297" s="179">
        <f t="shared" si="31"/>
        <v>100</v>
      </c>
    </row>
    <row r="298" spans="1:9" s="43" customFormat="1" ht="25.5">
      <c r="A298" s="35"/>
      <c r="B298" s="35"/>
      <c r="C298" s="161"/>
      <c r="D298" s="87" t="s">
        <v>26</v>
      </c>
      <c r="E298" s="159" t="s">
        <v>27</v>
      </c>
      <c r="F298" s="207">
        <v>6074</v>
      </c>
      <c r="G298" s="207">
        <v>6074</v>
      </c>
      <c r="H298" s="179">
        <f t="shared" si="32"/>
        <v>0</v>
      </c>
      <c r="I298" s="179">
        <f t="shared" si="31"/>
        <v>100</v>
      </c>
    </row>
    <row r="299" spans="1:9" s="43" customFormat="1" ht="24">
      <c r="A299" s="35"/>
      <c r="B299" s="35"/>
      <c r="C299" s="161" t="s">
        <v>473</v>
      </c>
      <c r="D299" s="87"/>
      <c r="E299" s="40" t="s">
        <v>635</v>
      </c>
      <c r="F299" s="207">
        <f>F300</f>
        <v>194.6</v>
      </c>
      <c r="G299" s="207">
        <f>G300</f>
        <v>194.6</v>
      </c>
      <c r="H299" s="179">
        <f t="shared" si="32"/>
        <v>0</v>
      </c>
      <c r="I299" s="179">
        <f t="shared" si="31"/>
        <v>100</v>
      </c>
    </row>
    <row r="300" spans="1:9" s="43" customFormat="1" ht="20.25" customHeight="1">
      <c r="A300" s="35"/>
      <c r="B300" s="35"/>
      <c r="C300" s="161" t="s">
        <v>474</v>
      </c>
      <c r="D300" s="87"/>
      <c r="E300" s="184" t="s">
        <v>636</v>
      </c>
      <c r="F300" s="207">
        <f>F301</f>
        <v>194.6</v>
      </c>
      <c r="G300" s="207">
        <f>G301</f>
        <v>194.6</v>
      </c>
      <c r="H300" s="179">
        <f t="shared" si="32"/>
        <v>0</v>
      </c>
      <c r="I300" s="179">
        <f t="shared" si="31"/>
        <v>100</v>
      </c>
    </row>
    <row r="301" spans="1:9" s="43" customFormat="1" ht="25.5">
      <c r="A301" s="35"/>
      <c r="B301" s="35"/>
      <c r="C301" s="161"/>
      <c r="D301" s="87" t="s">
        <v>18</v>
      </c>
      <c r="E301" s="159" t="s">
        <v>238</v>
      </c>
      <c r="F301" s="207">
        <v>194.6</v>
      </c>
      <c r="G301" s="207">
        <v>194.6</v>
      </c>
      <c r="H301" s="179">
        <f t="shared" si="32"/>
        <v>0</v>
      </c>
      <c r="I301" s="179">
        <f t="shared" si="31"/>
        <v>100</v>
      </c>
    </row>
    <row r="302" spans="1:9" s="43" customFormat="1" ht="25.5" hidden="1">
      <c r="A302" s="35"/>
      <c r="B302" s="35"/>
      <c r="C302" s="182" t="s">
        <v>489</v>
      </c>
      <c r="D302" s="87"/>
      <c r="E302" s="178" t="s">
        <v>376</v>
      </c>
      <c r="F302" s="207">
        <f aca="true" t="shared" si="35" ref="F302:G304">F303</f>
        <v>0</v>
      </c>
      <c r="G302" s="207">
        <f t="shared" si="35"/>
        <v>0</v>
      </c>
      <c r="H302" s="179">
        <f t="shared" si="32"/>
        <v>0</v>
      </c>
      <c r="I302" s="179" t="e">
        <f t="shared" si="31"/>
        <v>#DIV/0!</v>
      </c>
    </row>
    <row r="303" spans="1:9" s="43" customFormat="1" ht="32.25" customHeight="1" hidden="1">
      <c r="A303" s="35"/>
      <c r="B303" s="35"/>
      <c r="C303" s="161" t="s">
        <v>490</v>
      </c>
      <c r="D303" s="87"/>
      <c r="E303" s="180" t="s">
        <v>645</v>
      </c>
      <c r="F303" s="207">
        <f t="shared" si="35"/>
        <v>0</v>
      </c>
      <c r="G303" s="207">
        <f t="shared" si="35"/>
        <v>0</v>
      </c>
      <c r="H303" s="179">
        <f t="shared" si="32"/>
        <v>0</v>
      </c>
      <c r="I303" s="179" t="e">
        <f t="shared" si="31"/>
        <v>#DIV/0!</v>
      </c>
    </row>
    <row r="304" spans="1:9" s="43" customFormat="1" ht="36" customHeight="1" hidden="1">
      <c r="A304" s="35"/>
      <c r="B304" s="35"/>
      <c r="C304" s="161" t="s">
        <v>491</v>
      </c>
      <c r="D304" s="87"/>
      <c r="E304" s="180" t="s">
        <v>646</v>
      </c>
      <c r="F304" s="207">
        <f t="shared" si="35"/>
        <v>0</v>
      </c>
      <c r="G304" s="207">
        <f t="shared" si="35"/>
        <v>0</v>
      </c>
      <c r="H304" s="179">
        <f t="shared" si="32"/>
        <v>0</v>
      </c>
      <c r="I304" s="179" t="e">
        <f t="shared" si="31"/>
        <v>#DIV/0!</v>
      </c>
    </row>
    <row r="305" spans="1:9" s="43" customFormat="1" ht="33" customHeight="1" hidden="1">
      <c r="A305" s="35"/>
      <c r="B305" s="35"/>
      <c r="C305" s="161"/>
      <c r="D305" s="87" t="s">
        <v>18</v>
      </c>
      <c r="E305" s="159" t="s">
        <v>238</v>
      </c>
      <c r="F305" s="207">
        <v>0</v>
      </c>
      <c r="G305" s="207">
        <v>0</v>
      </c>
      <c r="H305" s="179">
        <f t="shared" si="32"/>
        <v>0</v>
      </c>
      <c r="I305" s="179" t="e">
        <f t="shared" si="31"/>
        <v>#DIV/0!</v>
      </c>
    </row>
    <row r="306" spans="1:9" s="43" customFormat="1" ht="19.5" customHeight="1">
      <c r="A306" s="35"/>
      <c r="B306" s="30" t="s">
        <v>135</v>
      </c>
      <c r="C306" s="175"/>
      <c r="D306" s="30"/>
      <c r="E306" s="206" t="s">
        <v>136</v>
      </c>
      <c r="F306" s="221">
        <f aca="true" t="shared" si="36" ref="F306:H309">F307</f>
        <v>36.599999999999994</v>
      </c>
      <c r="G306" s="221">
        <f t="shared" si="36"/>
        <v>36.599999999999994</v>
      </c>
      <c r="H306" s="221">
        <f t="shared" si="36"/>
        <v>0</v>
      </c>
      <c r="I306" s="176">
        <f t="shared" si="31"/>
        <v>100</v>
      </c>
    </row>
    <row r="307" spans="1:9" s="43" customFormat="1" ht="17.25" customHeight="1">
      <c r="A307" s="35"/>
      <c r="B307" s="30" t="s">
        <v>137</v>
      </c>
      <c r="C307" s="175"/>
      <c r="D307" s="30"/>
      <c r="E307" s="206" t="s">
        <v>138</v>
      </c>
      <c r="F307" s="221">
        <f t="shared" si="36"/>
        <v>36.599999999999994</v>
      </c>
      <c r="G307" s="221">
        <f t="shared" si="36"/>
        <v>36.599999999999994</v>
      </c>
      <c r="H307" s="221">
        <f t="shared" si="36"/>
        <v>0</v>
      </c>
      <c r="I307" s="176">
        <f t="shared" si="31"/>
        <v>100</v>
      </c>
    </row>
    <row r="308" spans="1:9" s="43" customFormat="1" ht="16.5" customHeight="1">
      <c r="A308" s="35"/>
      <c r="B308" s="35"/>
      <c r="C308" s="175" t="s">
        <v>581</v>
      </c>
      <c r="D308" s="30"/>
      <c r="E308" s="206" t="s">
        <v>381</v>
      </c>
      <c r="F308" s="221">
        <f>F309+F311</f>
        <v>36.599999999999994</v>
      </c>
      <c r="G308" s="221">
        <f>G309+G311</f>
        <v>36.599999999999994</v>
      </c>
      <c r="H308" s="221">
        <f>H309+H311</f>
        <v>0</v>
      </c>
      <c r="I308" s="176">
        <f t="shared" si="31"/>
        <v>100</v>
      </c>
    </row>
    <row r="309" spans="1:9" s="43" customFormat="1" ht="40.5" customHeight="1">
      <c r="A309" s="35"/>
      <c r="B309" s="35"/>
      <c r="C309" s="161" t="s">
        <v>752</v>
      </c>
      <c r="D309" s="87"/>
      <c r="E309" s="159" t="s">
        <v>753</v>
      </c>
      <c r="F309" s="207">
        <f t="shared" si="36"/>
        <v>24.4</v>
      </c>
      <c r="G309" s="207">
        <f t="shared" si="36"/>
        <v>24.4</v>
      </c>
      <c r="H309" s="207">
        <f t="shared" si="36"/>
        <v>0</v>
      </c>
      <c r="I309" s="179">
        <f t="shared" si="31"/>
        <v>100</v>
      </c>
    </row>
    <row r="310" spans="1:9" s="43" customFormat="1" ht="33" customHeight="1">
      <c r="A310" s="35"/>
      <c r="B310" s="35"/>
      <c r="C310" s="161"/>
      <c r="D310" s="87" t="s">
        <v>26</v>
      </c>
      <c r="E310" s="159" t="s">
        <v>27</v>
      </c>
      <c r="F310" s="207">
        <v>24.4</v>
      </c>
      <c r="G310" s="207">
        <v>24.4</v>
      </c>
      <c r="H310" s="179">
        <f t="shared" si="32"/>
        <v>0</v>
      </c>
      <c r="I310" s="179">
        <f t="shared" si="31"/>
        <v>100</v>
      </c>
    </row>
    <row r="311" spans="1:9" s="43" customFormat="1" ht="54" customHeight="1">
      <c r="A311" s="35"/>
      <c r="B311" s="35"/>
      <c r="C311" s="161" t="s">
        <v>758</v>
      </c>
      <c r="D311" s="87"/>
      <c r="E311" s="159" t="s">
        <v>759</v>
      </c>
      <c r="F311" s="207">
        <f>F312</f>
        <v>12.2</v>
      </c>
      <c r="G311" s="207">
        <f>G312</f>
        <v>12.2</v>
      </c>
      <c r="H311" s="207">
        <f>H312</f>
        <v>0</v>
      </c>
      <c r="I311" s="179">
        <f t="shared" si="31"/>
        <v>100</v>
      </c>
    </row>
    <row r="312" spans="1:9" s="43" customFormat="1" ht="33" customHeight="1">
      <c r="A312" s="35"/>
      <c r="B312" s="35"/>
      <c r="C312" s="161"/>
      <c r="D312" s="87" t="s">
        <v>26</v>
      </c>
      <c r="E312" s="159" t="s">
        <v>27</v>
      </c>
      <c r="F312" s="207">
        <v>12.2</v>
      </c>
      <c r="G312" s="207">
        <v>12.2</v>
      </c>
      <c r="H312" s="179">
        <f t="shared" si="32"/>
        <v>0</v>
      </c>
      <c r="I312" s="179">
        <f t="shared" si="31"/>
        <v>100</v>
      </c>
    </row>
    <row r="313" spans="1:9" s="43" customFormat="1" ht="16.5" customHeight="1">
      <c r="A313" s="35"/>
      <c r="B313" s="21" t="s">
        <v>147</v>
      </c>
      <c r="C313" s="34"/>
      <c r="D313" s="21"/>
      <c r="E313" s="32" t="s">
        <v>172</v>
      </c>
      <c r="F313" s="221">
        <f>F314+F328</f>
        <v>16577</v>
      </c>
      <c r="G313" s="221">
        <f>G314+G328</f>
        <v>16577</v>
      </c>
      <c r="H313" s="179">
        <f t="shared" si="32"/>
        <v>0</v>
      </c>
      <c r="I313" s="179">
        <f t="shared" si="31"/>
        <v>100</v>
      </c>
    </row>
    <row r="314" spans="1:9" s="43" customFormat="1" ht="20.25" customHeight="1">
      <c r="A314" s="35"/>
      <c r="B314" s="21" t="s">
        <v>173</v>
      </c>
      <c r="C314" s="34"/>
      <c r="D314" s="21"/>
      <c r="E314" s="32" t="s">
        <v>174</v>
      </c>
      <c r="F314" s="221">
        <f>F315+F319</f>
        <v>16317</v>
      </c>
      <c r="G314" s="221">
        <f>G315+G319</f>
        <v>16317</v>
      </c>
      <c r="H314" s="179">
        <f t="shared" si="32"/>
        <v>0</v>
      </c>
      <c r="I314" s="179">
        <f t="shared" si="31"/>
        <v>100</v>
      </c>
    </row>
    <row r="315" spans="1:9" s="43" customFormat="1" ht="57" customHeight="1">
      <c r="A315" s="35"/>
      <c r="B315" s="35"/>
      <c r="C315" s="175" t="s">
        <v>415</v>
      </c>
      <c r="D315" s="30"/>
      <c r="E315" s="154" t="s">
        <v>357</v>
      </c>
      <c r="F315" s="222">
        <f aca="true" t="shared" si="37" ref="F315:G317">F316</f>
        <v>64.7</v>
      </c>
      <c r="G315" s="222">
        <f t="shared" si="37"/>
        <v>64.7</v>
      </c>
      <c r="H315" s="179">
        <f t="shared" si="32"/>
        <v>0</v>
      </c>
      <c r="I315" s="179">
        <f t="shared" si="31"/>
        <v>100</v>
      </c>
    </row>
    <row r="316" spans="1:9" s="43" customFormat="1" ht="51">
      <c r="A316" s="35"/>
      <c r="B316" s="35"/>
      <c r="C316" s="182" t="s">
        <v>416</v>
      </c>
      <c r="D316" s="87"/>
      <c r="E316" s="178" t="s">
        <v>595</v>
      </c>
      <c r="F316" s="208">
        <f t="shared" si="37"/>
        <v>64.7</v>
      </c>
      <c r="G316" s="208">
        <f t="shared" si="37"/>
        <v>64.7</v>
      </c>
      <c r="H316" s="179">
        <f t="shared" si="32"/>
        <v>0</v>
      </c>
      <c r="I316" s="179">
        <f t="shared" si="31"/>
        <v>100</v>
      </c>
    </row>
    <row r="317" spans="1:9" s="43" customFormat="1" ht="29.25" customHeight="1">
      <c r="A317" s="35"/>
      <c r="B317" s="35"/>
      <c r="C317" s="161" t="s">
        <v>417</v>
      </c>
      <c r="D317" s="87"/>
      <c r="E317" s="180" t="s">
        <v>596</v>
      </c>
      <c r="F317" s="208">
        <f t="shared" si="37"/>
        <v>64.7</v>
      </c>
      <c r="G317" s="208">
        <f t="shared" si="37"/>
        <v>64.7</v>
      </c>
      <c r="H317" s="179">
        <f t="shared" si="32"/>
        <v>0</v>
      </c>
      <c r="I317" s="179">
        <f t="shared" si="31"/>
        <v>100</v>
      </c>
    </row>
    <row r="318" spans="1:9" s="43" customFormat="1" ht="32.25" customHeight="1">
      <c r="A318" s="35"/>
      <c r="B318" s="35"/>
      <c r="C318" s="161"/>
      <c r="D318" s="87" t="s">
        <v>26</v>
      </c>
      <c r="E318" s="159" t="s">
        <v>27</v>
      </c>
      <c r="F318" s="208">
        <v>64.7</v>
      </c>
      <c r="G318" s="208">
        <v>64.7</v>
      </c>
      <c r="H318" s="179">
        <f t="shared" si="32"/>
        <v>0</v>
      </c>
      <c r="I318" s="179">
        <f t="shared" si="31"/>
        <v>100</v>
      </c>
    </row>
    <row r="319" spans="1:9" s="43" customFormat="1" ht="69.75" customHeight="1">
      <c r="A319" s="35"/>
      <c r="B319" s="35"/>
      <c r="C319" s="175" t="s">
        <v>465</v>
      </c>
      <c r="D319" s="30"/>
      <c r="E319" s="154" t="s">
        <v>374</v>
      </c>
      <c r="F319" s="221">
        <f>F320+F324</f>
        <v>16252.3</v>
      </c>
      <c r="G319" s="221">
        <f>G320+G324</f>
        <v>16252.3</v>
      </c>
      <c r="H319" s="176">
        <f t="shared" si="32"/>
        <v>0</v>
      </c>
      <c r="I319" s="176">
        <f t="shared" si="31"/>
        <v>100</v>
      </c>
    </row>
    <row r="320" spans="1:9" s="43" customFormat="1" ht="25.5">
      <c r="A320" s="35"/>
      <c r="B320" s="35"/>
      <c r="C320" s="182" t="s">
        <v>477</v>
      </c>
      <c r="D320" s="190"/>
      <c r="E320" s="178" t="s">
        <v>384</v>
      </c>
      <c r="F320" s="207">
        <f aca="true" t="shared" si="38" ref="F320:G322">F321</f>
        <v>15712.3</v>
      </c>
      <c r="G320" s="207">
        <f t="shared" si="38"/>
        <v>15712.3</v>
      </c>
      <c r="H320" s="179">
        <f t="shared" si="32"/>
        <v>0</v>
      </c>
      <c r="I320" s="179">
        <f t="shared" si="31"/>
        <v>100</v>
      </c>
    </row>
    <row r="321" spans="1:9" s="43" customFormat="1" ht="43.5" customHeight="1">
      <c r="A321" s="35"/>
      <c r="B321" s="35"/>
      <c r="C321" s="161" t="s">
        <v>478</v>
      </c>
      <c r="D321" s="87"/>
      <c r="E321" s="180" t="s">
        <v>639</v>
      </c>
      <c r="F321" s="207">
        <f t="shared" si="38"/>
        <v>15712.3</v>
      </c>
      <c r="G321" s="207">
        <f t="shared" si="38"/>
        <v>15712.3</v>
      </c>
      <c r="H321" s="179">
        <f t="shared" si="32"/>
        <v>0</v>
      </c>
      <c r="I321" s="179">
        <f t="shared" si="31"/>
        <v>100</v>
      </c>
    </row>
    <row r="322" spans="1:9" s="43" customFormat="1" ht="36" customHeight="1">
      <c r="A322" s="35"/>
      <c r="B322" s="35"/>
      <c r="C322" s="161" t="s">
        <v>479</v>
      </c>
      <c r="D322" s="87"/>
      <c r="E322" s="180" t="s">
        <v>632</v>
      </c>
      <c r="F322" s="207">
        <f t="shared" si="38"/>
        <v>15712.3</v>
      </c>
      <c r="G322" s="207">
        <f t="shared" si="38"/>
        <v>15712.3</v>
      </c>
      <c r="H322" s="179">
        <f aca="true" t="shared" si="39" ref="H322:H331">F322-G322</f>
        <v>0</v>
      </c>
      <c r="I322" s="179">
        <f t="shared" si="31"/>
        <v>100</v>
      </c>
    </row>
    <row r="323" spans="1:9" s="43" customFormat="1" ht="35.25" customHeight="1">
      <c r="A323" s="35"/>
      <c r="B323" s="35"/>
      <c r="C323" s="161"/>
      <c r="D323" s="87" t="s">
        <v>26</v>
      </c>
      <c r="E323" s="159" t="s">
        <v>27</v>
      </c>
      <c r="F323" s="207">
        <v>15712.3</v>
      </c>
      <c r="G323" s="207">
        <v>15712.3</v>
      </c>
      <c r="H323" s="179">
        <f t="shared" si="39"/>
        <v>0</v>
      </c>
      <c r="I323" s="179">
        <f t="shared" si="31"/>
        <v>100</v>
      </c>
    </row>
    <row r="324" spans="1:9" s="43" customFormat="1" ht="30" customHeight="1">
      <c r="A324" s="35"/>
      <c r="B324" s="35"/>
      <c r="C324" s="182" t="s">
        <v>489</v>
      </c>
      <c r="D324" s="87"/>
      <c r="E324" s="178" t="s">
        <v>376</v>
      </c>
      <c r="F324" s="207">
        <f aca="true" t="shared" si="40" ref="F324:G326">F325</f>
        <v>540</v>
      </c>
      <c r="G324" s="207">
        <f t="shared" si="40"/>
        <v>540</v>
      </c>
      <c r="H324" s="179">
        <f t="shared" si="39"/>
        <v>0</v>
      </c>
      <c r="I324" s="179">
        <f t="shared" si="31"/>
        <v>100</v>
      </c>
    </row>
    <row r="325" spans="1:9" s="43" customFormat="1" ht="29.25" customHeight="1">
      <c r="A325" s="35"/>
      <c r="B325" s="35"/>
      <c r="C325" s="161" t="s">
        <v>492</v>
      </c>
      <c r="D325" s="87"/>
      <c r="E325" s="180" t="s">
        <v>647</v>
      </c>
      <c r="F325" s="207">
        <f t="shared" si="40"/>
        <v>540</v>
      </c>
      <c r="G325" s="207">
        <f t="shared" si="40"/>
        <v>540</v>
      </c>
      <c r="H325" s="179">
        <f t="shared" si="39"/>
        <v>0</v>
      </c>
      <c r="I325" s="179">
        <f t="shared" si="31"/>
        <v>100</v>
      </c>
    </row>
    <row r="326" spans="1:9" s="43" customFormat="1" ht="38.25" customHeight="1">
      <c r="A326" s="35"/>
      <c r="B326" s="35"/>
      <c r="C326" s="161" t="s">
        <v>493</v>
      </c>
      <c r="D326" s="87"/>
      <c r="E326" s="180" t="s">
        <v>646</v>
      </c>
      <c r="F326" s="207">
        <f t="shared" si="40"/>
        <v>540</v>
      </c>
      <c r="G326" s="207">
        <f t="shared" si="40"/>
        <v>540</v>
      </c>
      <c r="H326" s="179">
        <f t="shared" si="39"/>
        <v>0</v>
      </c>
      <c r="I326" s="179">
        <f t="shared" si="31"/>
        <v>100</v>
      </c>
    </row>
    <row r="327" spans="1:9" s="43" customFormat="1" ht="30.75" customHeight="1">
      <c r="A327" s="35"/>
      <c r="B327" s="21"/>
      <c r="C327" s="161"/>
      <c r="D327" s="87" t="s">
        <v>26</v>
      </c>
      <c r="E327" s="159" t="s">
        <v>27</v>
      </c>
      <c r="F327" s="207">
        <v>540</v>
      </c>
      <c r="G327" s="207">
        <v>540</v>
      </c>
      <c r="H327" s="179">
        <f t="shared" si="39"/>
        <v>0</v>
      </c>
      <c r="I327" s="179">
        <f t="shared" si="31"/>
        <v>100</v>
      </c>
    </row>
    <row r="328" spans="1:9" s="43" customFormat="1" ht="21.75" customHeight="1">
      <c r="A328" s="21"/>
      <c r="B328" s="21" t="s">
        <v>15</v>
      </c>
      <c r="C328" s="34"/>
      <c r="D328" s="21"/>
      <c r="E328" s="38" t="s">
        <v>16</v>
      </c>
      <c r="F328" s="221">
        <f aca="true" t="shared" si="41" ref="F328:G332">F329</f>
        <v>260</v>
      </c>
      <c r="G328" s="221">
        <f t="shared" si="41"/>
        <v>260</v>
      </c>
      <c r="H328" s="176">
        <f t="shared" si="39"/>
        <v>0</v>
      </c>
      <c r="I328" s="176">
        <f t="shared" si="31"/>
        <v>100</v>
      </c>
    </row>
    <row r="329" spans="1:9" s="43" customFormat="1" ht="68.25" customHeight="1">
      <c r="A329" s="35"/>
      <c r="B329" s="35"/>
      <c r="C329" s="175" t="s">
        <v>465</v>
      </c>
      <c r="D329" s="30"/>
      <c r="E329" s="154" t="s">
        <v>374</v>
      </c>
      <c r="F329" s="221">
        <f t="shared" si="41"/>
        <v>260</v>
      </c>
      <c r="G329" s="221">
        <f t="shared" si="41"/>
        <v>260</v>
      </c>
      <c r="H329" s="176">
        <f t="shared" si="39"/>
        <v>0</v>
      </c>
      <c r="I329" s="176">
        <f aca="true" t="shared" si="42" ref="I329:I399">G329/F329*100</f>
        <v>100</v>
      </c>
    </row>
    <row r="330" spans="1:9" s="43" customFormat="1" ht="28.5" customHeight="1">
      <c r="A330" s="35"/>
      <c r="B330" s="35"/>
      <c r="C330" s="182" t="s">
        <v>477</v>
      </c>
      <c r="D330" s="190"/>
      <c r="E330" s="178" t="s">
        <v>384</v>
      </c>
      <c r="F330" s="207">
        <f t="shared" si="41"/>
        <v>260</v>
      </c>
      <c r="G330" s="207">
        <f t="shared" si="41"/>
        <v>260</v>
      </c>
      <c r="H330" s="179">
        <f t="shared" si="39"/>
        <v>0</v>
      </c>
      <c r="I330" s="179">
        <f t="shared" si="42"/>
        <v>100</v>
      </c>
    </row>
    <row r="331" spans="1:9" s="43" customFormat="1" ht="55.5" customHeight="1">
      <c r="A331" s="35"/>
      <c r="B331" s="35"/>
      <c r="C331" s="161" t="s">
        <v>480</v>
      </c>
      <c r="D331" s="87"/>
      <c r="E331" s="180" t="s">
        <v>640</v>
      </c>
      <c r="F331" s="207">
        <f t="shared" si="41"/>
        <v>260</v>
      </c>
      <c r="G331" s="207">
        <f t="shared" si="41"/>
        <v>260</v>
      </c>
      <c r="H331" s="179">
        <f t="shared" si="39"/>
        <v>0</v>
      </c>
      <c r="I331" s="179">
        <f t="shared" si="42"/>
        <v>100</v>
      </c>
    </row>
    <row r="332" spans="1:9" s="43" customFormat="1" ht="24" customHeight="1">
      <c r="A332" s="35"/>
      <c r="B332" s="35"/>
      <c r="C332" s="161" t="s">
        <v>481</v>
      </c>
      <c r="D332" s="87"/>
      <c r="E332" s="180" t="s">
        <v>636</v>
      </c>
      <c r="F332" s="207">
        <f t="shared" si="41"/>
        <v>260</v>
      </c>
      <c r="G332" s="207">
        <f t="shared" si="41"/>
        <v>260</v>
      </c>
      <c r="H332" s="179">
        <f t="shared" si="32"/>
        <v>0</v>
      </c>
      <c r="I332" s="179">
        <f t="shared" si="42"/>
        <v>100</v>
      </c>
    </row>
    <row r="333" spans="1:9" s="43" customFormat="1" ht="25.5" customHeight="1">
      <c r="A333" s="35"/>
      <c r="B333" s="35"/>
      <c r="C333" s="161"/>
      <c r="D333" s="87" t="s">
        <v>18</v>
      </c>
      <c r="E333" s="159" t="s">
        <v>238</v>
      </c>
      <c r="F333" s="207">
        <v>260</v>
      </c>
      <c r="G333" s="207">
        <v>260</v>
      </c>
      <c r="H333" s="179">
        <f t="shared" si="32"/>
        <v>0</v>
      </c>
      <c r="I333" s="179">
        <f t="shared" si="42"/>
        <v>100</v>
      </c>
    </row>
    <row r="334" spans="1:9" s="43" customFormat="1" ht="36" customHeight="1">
      <c r="A334" s="21" t="s">
        <v>161</v>
      </c>
      <c r="B334" s="21"/>
      <c r="C334" s="21"/>
      <c r="D334" s="21"/>
      <c r="E334" s="32" t="s">
        <v>30</v>
      </c>
      <c r="F334" s="221">
        <f>F340+F356+F409+F488+F335+F495</f>
        <v>90972.59999999999</v>
      </c>
      <c r="G334" s="221">
        <f>G340+G356+G409+G488+G335+G495</f>
        <v>74019.5</v>
      </c>
      <c r="H334" s="221">
        <f>H340+H356+H409+H488+H335+H495</f>
        <v>16953.10000000001</v>
      </c>
      <c r="I334" s="176">
        <f t="shared" si="42"/>
        <v>81.36460868437311</v>
      </c>
    </row>
    <row r="335" spans="1:9" s="43" customFormat="1" ht="22.5" customHeight="1">
      <c r="A335" s="21"/>
      <c r="B335" s="21" t="s">
        <v>113</v>
      </c>
      <c r="C335" s="21"/>
      <c r="D335" s="21"/>
      <c r="E335" s="33" t="s">
        <v>114</v>
      </c>
      <c r="F335" s="221">
        <f>F336</f>
        <v>50.7</v>
      </c>
      <c r="G335" s="221">
        <f aca="true" t="shared" si="43" ref="G335:H338">G336</f>
        <v>50.7</v>
      </c>
      <c r="H335" s="221">
        <f t="shared" si="43"/>
        <v>0</v>
      </c>
      <c r="I335" s="176">
        <f t="shared" si="42"/>
        <v>100</v>
      </c>
    </row>
    <row r="336" spans="1:9" s="43" customFormat="1" ht="18" customHeight="1">
      <c r="A336" s="21"/>
      <c r="B336" s="21" t="s">
        <v>170</v>
      </c>
      <c r="C336" s="21"/>
      <c r="D336" s="21"/>
      <c r="E336" s="32" t="s">
        <v>124</v>
      </c>
      <c r="F336" s="221">
        <f>F337</f>
        <v>50.7</v>
      </c>
      <c r="G336" s="221">
        <f t="shared" si="43"/>
        <v>50.7</v>
      </c>
      <c r="H336" s="221">
        <f t="shared" si="43"/>
        <v>0</v>
      </c>
      <c r="I336" s="176">
        <f t="shared" si="42"/>
        <v>100</v>
      </c>
    </row>
    <row r="337" spans="1:9" s="43" customFormat="1" ht="30" customHeight="1">
      <c r="A337" s="21"/>
      <c r="B337" s="21"/>
      <c r="C337" s="175" t="s">
        <v>574</v>
      </c>
      <c r="D337" s="30"/>
      <c r="E337" s="185" t="s">
        <v>348</v>
      </c>
      <c r="F337" s="221">
        <f>F338</f>
        <v>50.7</v>
      </c>
      <c r="G337" s="221">
        <f t="shared" si="43"/>
        <v>50.7</v>
      </c>
      <c r="H337" s="221">
        <f t="shared" si="43"/>
        <v>0</v>
      </c>
      <c r="I337" s="176">
        <f t="shared" si="42"/>
        <v>100</v>
      </c>
    </row>
    <row r="338" spans="1:9" s="43" customFormat="1" ht="45.75" customHeight="1">
      <c r="A338" s="21"/>
      <c r="B338" s="21"/>
      <c r="C338" s="161" t="s">
        <v>575</v>
      </c>
      <c r="D338" s="87"/>
      <c r="E338" s="180" t="s">
        <v>760</v>
      </c>
      <c r="F338" s="207">
        <f>F339</f>
        <v>50.7</v>
      </c>
      <c r="G338" s="207">
        <f t="shared" si="43"/>
        <v>50.7</v>
      </c>
      <c r="H338" s="207">
        <f t="shared" si="43"/>
        <v>0</v>
      </c>
      <c r="I338" s="179">
        <f t="shared" si="42"/>
        <v>100</v>
      </c>
    </row>
    <row r="339" spans="1:9" s="43" customFormat="1" ht="24" customHeight="1">
      <c r="A339" s="21"/>
      <c r="B339" s="21"/>
      <c r="C339" s="21"/>
      <c r="D339" s="87" t="s">
        <v>19</v>
      </c>
      <c r="E339" s="159" t="s">
        <v>20</v>
      </c>
      <c r="F339" s="207">
        <v>50.7</v>
      </c>
      <c r="G339" s="207">
        <v>50.7</v>
      </c>
      <c r="H339" s="179">
        <f t="shared" si="32"/>
        <v>0</v>
      </c>
      <c r="I339" s="179">
        <f t="shared" si="42"/>
        <v>100</v>
      </c>
    </row>
    <row r="340" spans="1:9" s="43" customFormat="1" ht="30" customHeight="1">
      <c r="A340" s="21"/>
      <c r="B340" s="21" t="s">
        <v>125</v>
      </c>
      <c r="C340" s="21"/>
      <c r="D340" s="21"/>
      <c r="E340" s="32" t="s">
        <v>126</v>
      </c>
      <c r="F340" s="221">
        <f>F341+F347</f>
        <v>241</v>
      </c>
      <c r="G340" s="221">
        <f>G341+G347</f>
        <v>145.6</v>
      </c>
      <c r="H340" s="176">
        <f t="shared" si="32"/>
        <v>95.4</v>
      </c>
      <c r="I340" s="176">
        <f t="shared" si="42"/>
        <v>60.4149377593361</v>
      </c>
    </row>
    <row r="341" spans="1:9" s="43" customFormat="1" ht="43.5" customHeight="1">
      <c r="A341" s="35"/>
      <c r="B341" s="21" t="s">
        <v>127</v>
      </c>
      <c r="C341" s="34"/>
      <c r="D341" s="21"/>
      <c r="E341" s="32" t="s">
        <v>128</v>
      </c>
      <c r="F341" s="221">
        <f aca="true" t="shared" si="44" ref="F341:G345">F342</f>
        <v>131</v>
      </c>
      <c r="G341" s="221">
        <f t="shared" si="44"/>
        <v>66.6</v>
      </c>
      <c r="H341" s="176">
        <f t="shared" si="32"/>
        <v>64.4</v>
      </c>
      <c r="I341" s="176">
        <f t="shared" si="42"/>
        <v>50.83969465648855</v>
      </c>
    </row>
    <row r="342" spans="1:9" s="43" customFormat="1" ht="46.5" customHeight="1">
      <c r="A342" s="35"/>
      <c r="B342" s="35"/>
      <c r="C342" s="175" t="s">
        <v>420</v>
      </c>
      <c r="D342" s="30"/>
      <c r="E342" s="154" t="s">
        <v>350</v>
      </c>
      <c r="F342" s="221">
        <f t="shared" si="44"/>
        <v>131</v>
      </c>
      <c r="G342" s="221">
        <f t="shared" si="44"/>
        <v>66.6</v>
      </c>
      <c r="H342" s="176">
        <f t="shared" si="32"/>
        <v>64.4</v>
      </c>
      <c r="I342" s="176">
        <f t="shared" si="42"/>
        <v>50.83969465648855</v>
      </c>
    </row>
    <row r="343" spans="1:9" s="43" customFormat="1" ht="63.75">
      <c r="A343" s="35"/>
      <c r="B343" s="35"/>
      <c r="C343" s="182" t="s">
        <v>421</v>
      </c>
      <c r="D343" s="87"/>
      <c r="E343" s="178" t="s">
        <v>351</v>
      </c>
      <c r="F343" s="207">
        <f t="shared" si="44"/>
        <v>131</v>
      </c>
      <c r="G343" s="207">
        <f t="shared" si="44"/>
        <v>66.6</v>
      </c>
      <c r="H343" s="179">
        <f t="shared" si="32"/>
        <v>64.4</v>
      </c>
      <c r="I343" s="179">
        <f t="shared" si="42"/>
        <v>50.83969465648855</v>
      </c>
    </row>
    <row r="344" spans="1:9" s="43" customFormat="1" ht="25.5">
      <c r="A344" s="35"/>
      <c r="B344" s="35"/>
      <c r="C344" s="161" t="s">
        <v>426</v>
      </c>
      <c r="D344" s="87"/>
      <c r="E344" s="203" t="s">
        <v>602</v>
      </c>
      <c r="F344" s="207">
        <f t="shared" si="44"/>
        <v>131</v>
      </c>
      <c r="G344" s="207">
        <f t="shared" si="44"/>
        <v>66.6</v>
      </c>
      <c r="H344" s="179">
        <f t="shared" si="32"/>
        <v>64.4</v>
      </c>
      <c r="I344" s="179">
        <f t="shared" si="42"/>
        <v>50.83969465648855</v>
      </c>
    </row>
    <row r="345" spans="1:9" s="43" customFormat="1" ht="25.5">
      <c r="A345" s="35"/>
      <c r="B345" s="35"/>
      <c r="C345" s="161" t="s">
        <v>428</v>
      </c>
      <c r="D345" s="87"/>
      <c r="E345" s="159" t="s">
        <v>604</v>
      </c>
      <c r="F345" s="207">
        <f t="shared" si="44"/>
        <v>131</v>
      </c>
      <c r="G345" s="207">
        <f t="shared" si="44"/>
        <v>66.6</v>
      </c>
      <c r="H345" s="179">
        <f t="shared" si="32"/>
        <v>64.4</v>
      </c>
      <c r="I345" s="179">
        <f t="shared" si="42"/>
        <v>50.83969465648855</v>
      </c>
    </row>
    <row r="346" spans="1:9" s="43" customFormat="1" ht="27.75" customHeight="1">
      <c r="A346" s="35"/>
      <c r="B346" s="35"/>
      <c r="C346" s="161"/>
      <c r="D346" s="87" t="s">
        <v>18</v>
      </c>
      <c r="E346" s="159" t="s">
        <v>238</v>
      </c>
      <c r="F346" s="207">
        <v>131</v>
      </c>
      <c r="G346" s="207">
        <v>66.6</v>
      </c>
      <c r="H346" s="179">
        <f t="shared" si="32"/>
        <v>64.4</v>
      </c>
      <c r="I346" s="179">
        <f t="shared" si="42"/>
        <v>50.83969465648855</v>
      </c>
    </row>
    <row r="347" spans="1:9" s="43" customFormat="1" ht="18.75" customHeight="1">
      <c r="A347" s="35"/>
      <c r="B347" s="21" t="s">
        <v>129</v>
      </c>
      <c r="C347" s="36"/>
      <c r="D347" s="35"/>
      <c r="E347" s="32" t="s">
        <v>130</v>
      </c>
      <c r="F347" s="221">
        <f>F348</f>
        <v>110</v>
      </c>
      <c r="G347" s="221">
        <f>G348</f>
        <v>79</v>
      </c>
      <c r="H347" s="176">
        <f t="shared" si="32"/>
        <v>31</v>
      </c>
      <c r="I347" s="176">
        <f t="shared" si="42"/>
        <v>71.81818181818181</v>
      </c>
    </row>
    <row r="348" spans="1:9" s="43" customFormat="1" ht="38.25">
      <c r="A348" s="35"/>
      <c r="B348" s="35"/>
      <c r="C348" s="175" t="s">
        <v>420</v>
      </c>
      <c r="D348" s="30"/>
      <c r="E348" s="154" t="s">
        <v>350</v>
      </c>
      <c r="F348" s="221">
        <f>F349</f>
        <v>110</v>
      </c>
      <c r="G348" s="221">
        <f>G349</f>
        <v>79</v>
      </c>
      <c r="H348" s="176">
        <f t="shared" si="32"/>
        <v>31</v>
      </c>
      <c r="I348" s="176">
        <f t="shared" si="42"/>
        <v>71.81818181818181</v>
      </c>
    </row>
    <row r="349" spans="1:9" s="43" customFormat="1" ht="25.5">
      <c r="A349" s="35"/>
      <c r="B349" s="35"/>
      <c r="C349" s="182" t="s">
        <v>429</v>
      </c>
      <c r="D349" s="87"/>
      <c r="E349" s="178" t="s">
        <v>352</v>
      </c>
      <c r="F349" s="207">
        <f>F350+F353</f>
        <v>110</v>
      </c>
      <c r="G349" s="207">
        <f>G350+G353</f>
        <v>79</v>
      </c>
      <c r="H349" s="179">
        <f t="shared" si="32"/>
        <v>31</v>
      </c>
      <c r="I349" s="179">
        <f t="shared" si="42"/>
        <v>71.81818181818181</v>
      </c>
    </row>
    <row r="350" spans="1:9" s="43" customFormat="1" ht="25.5">
      <c r="A350" s="35"/>
      <c r="B350" s="35"/>
      <c r="C350" s="161" t="s">
        <v>432</v>
      </c>
      <c r="D350" s="87"/>
      <c r="E350" s="180" t="s">
        <v>607</v>
      </c>
      <c r="F350" s="207">
        <f>F351</f>
        <v>80</v>
      </c>
      <c r="G350" s="207">
        <f>G351</f>
        <v>49</v>
      </c>
      <c r="H350" s="179">
        <f t="shared" si="32"/>
        <v>31</v>
      </c>
      <c r="I350" s="179">
        <f t="shared" si="42"/>
        <v>61.25000000000001</v>
      </c>
    </row>
    <row r="351" spans="1:9" s="43" customFormat="1" ht="12.75">
      <c r="A351" s="35"/>
      <c r="B351" s="35"/>
      <c r="C351" s="161" t="s">
        <v>433</v>
      </c>
      <c r="D351" s="87"/>
      <c r="E351" s="180" t="s">
        <v>606</v>
      </c>
      <c r="F351" s="207">
        <f>F352</f>
        <v>80</v>
      </c>
      <c r="G351" s="207">
        <f>G352</f>
        <v>49</v>
      </c>
      <c r="H351" s="179">
        <f t="shared" si="32"/>
        <v>31</v>
      </c>
      <c r="I351" s="179">
        <f t="shared" si="42"/>
        <v>61.25000000000001</v>
      </c>
    </row>
    <row r="352" spans="1:9" s="43" customFormat="1" ht="25.5">
      <c r="A352" s="35"/>
      <c r="B352" s="35"/>
      <c r="C352" s="161"/>
      <c r="D352" s="87" t="s">
        <v>18</v>
      </c>
      <c r="E352" s="159" t="s">
        <v>238</v>
      </c>
      <c r="F352" s="207">
        <v>80</v>
      </c>
      <c r="G352" s="207">
        <v>49</v>
      </c>
      <c r="H352" s="179">
        <f t="shared" si="32"/>
        <v>31</v>
      </c>
      <c r="I352" s="179">
        <f t="shared" si="42"/>
        <v>61.25000000000001</v>
      </c>
    </row>
    <row r="353" spans="1:9" s="43" customFormat="1" ht="25.5">
      <c r="A353" s="35"/>
      <c r="B353" s="35"/>
      <c r="C353" s="161" t="s">
        <v>434</v>
      </c>
      <c r="D353" s="87"/>
      <c r="E353" s="180" t="s">
        <v>608</v>
      </c>
      <c r="F353" s="207">
        <f>F354</f>
        <v>30</v>
      </c>
      <c r="G353" s="207">
        <f>G354</f>
        <v>30</v>
      </c>
      <c r="H353" s="179">
        <f t="shared" si="32"/>
        <v>0</v>
      </c>
      <c r="I353" s="179">
        <f t="shared" si="42"/>
        <v>100</v>
      </c>
    </row>
    <row r="354" spans="1:9" s="43" customFormat="1" ht="12.75">
      <c r="A354" s="35"/>
      <c r="B354" s="35"/>
      <c r="C354" s="161" t="s">
        <v>435</v>
      </c>
      <c r="D354" s="87"/>
      <c r="E354" s="180" t="s">
        <v>606</v>
      </c>
      <c r="F354" s="207">
        <f>F355</f>
        <v>30</v>
      </c>
      <c r="G354" s="207">
        <f>G355</f>
        <v>30</v>
      </c>
      <c r="H354" s="179">
        <f t="shared" si="32"/>
        <v>0</v>
      </c>
      <c r="I354" s="179">
        <f t="shared" si="42"/>
        <v>100</v>
      </c>
    </row>
    <row r="355" spans="1:9" s="43" customFormat="1" ht="25.5">
      <c r="A355" s="35"/>
      <c r="B355" s="35"/>
      <c r="C355" s="161"/>
      <c r="D355" s="87" t="s">
        <v>18</v>
      </c>
      <c r="E355" s="159" t="s">
        <v>238</v>
      </c>
      <c r="F355" s="207">
        <v>30</v>
      </c>
      <c r="G355" s="207">
        <v>30</v>
      </c>
      <c r="H355" s="179">
        <f t="shared" si="32"/>
        <v>0</v>
      </c>
      <c r="I355" s="179">
        <f t="shared" si="42"/>
        <v>100</v>
      </c>
    </row>
    <row r="356" spans="1:9" s="43" customFormat="1" ht="17.25" customHeight="1">
      <c r="A356" s="21"/>
      <c r="B356" s="21" t="s">
        <v>131</v>
      </c>
      <c r="C356" s="21"/>
      <c r="D356" s="21"/>
      <c r="E356" s="32" t="s">
        <v>132</v>
      </c>
      <c r="F356" s="221">
        <f>F357+F365+F379</f>
        <v>44653.700000000004</v>
      </c>
      <c r="G356" s="221">
        <f>G357+G365+G379</f>
        <v>34464.1</v>
      </c>
      <c r="H356" s="176">
        <f t="shared" si="32"/>
        <v>10189.600000000006</v>
      </c>
      <c r="I356" s="176">
        <f t="shared" si="42"/>
        <v>77.18083831798933</v>
      </c>
    </row>
    <row r="357" spans="1:9" s="43" customFormat="1" ht="21" customHeight="1" hidden="1">
      <c r="A357" s="21"/>
      <c r="B357" s="21" t="s">
        <v>353</v>
      </c>
      <c r="C357" s="21"/>
      <c r="D357" s="21"/>
      <c r="E357" s="32" t="s">
        <v>354</v>
      </c>
      <c r="F357" s="221">
        <f aca="true" t="shared" si="45" ref="F357:G359">F358</f>
        <v>0</v>
      </c>
      <c r="G357" s="221">
        <f t="shared" si="45"/>
        <v>0</v>
      </c>
      <c r="H357" s="176">
        <f t="shared" si="32"/>
        <v>0</v>
      </c>
      <c r="I357" s="176" t="e">
        <f t="shared" si="42"/>
        <v>#DIV/0!</v>
      </c>
    </row>
    <row r="358" spans="1:9" s="43" customFormat="1" ht="53.25" customHeight="1" hidden="1">
      <c r="A358" s="35"/>
      <c r="B358" s="35"/>
      <c r="C358" s="175" t="s">
        <v>420</v>
      </c>
      <c r="D358" s="30"/>
      <c r="E358" s="154" t="s">
        <v>350</v>
      </c>
      <c r="F358" s="221">
        <f t="shared" si="45"/>
        <v>0</v>
      </c>
      <c r="G358" s="221">
        <f t="shared" si="45"/>
        <v>0</v>
      </c>
      <c r="H358" s="176">
        <f t="shared" si="32"/>
        <v>0</v>
      </c>
      <c r="I358" s="176" t="e">
        <f t="shared" si="42"/>
        <v>#DIV/0!</v>
      </c>
    </row>
    <row r="359" spans="1:9" s="76" customFormat="1" ht="51" hidden="1">
      <c r="A359" s="35"/>
      <c r="B359" s="35"/>
      <c r="C359" s="182" t="s">
        <v>443</v>
      </c>
      <c r="D359" s="87"/>
      <c r="E359" s="178" t="s">
        <v>355</v>
      </c>
      <c r="F359" s="207">
        <f t="shared" si="45"/>
        <v>0</v>
      </c>
      <c r="G359" s="207">
        <f t="shared" si="45"/>
        <v>0</v>
      </c>
      <c r="H359" s="179">
        <f t="shared" si="32"/>
        <v>0</v>
      </c>
      <c r="I359" s="179" t="e">
        <f t="shared" si="42"/>
        <v>#DIV/0!</v>
      </c>
    </row>
    <row r="360" spans="1:9" s="76" customFormat="1" ht="51" hidden="1">
      <c r="A360" s="35"/>
      <c r="B360" s="35"/>
      <c r="C360" s="161" t="s">
        <v>444</v>
      </c>
      <c r="D360" s="87"/>
      <c r="E360" s="180" t="s">
        <v>614</v>
      </c>
      <c r="F360" s="207">
        <f>F363+F361</f>
        <v>0</v>
      </c>
      <c r="G360" s="207">
        <f>G363+G361</f>
        <v>0</v>
      </c>
      <c r="H360" s="179">
        <f t="shared" si="32"/>
        <v>0</v>
      </c>
      <c r="I360" s="179" t="e">
        <f t="shared" si="42"/>
        <v>#DIV/0!</v>
      </c>
    </row>
    <row r="361" spans="1:9" s="76" customFormat="1" ht="25.5" hidden="1">
      <c r="A361" s="35"/>
      <c r="B361" s="35"/>
      <c r="C361" s="161" t="s">
        <v>683</v>
      </c>
      <c r="D361" s="87"/>
      <c r="E361" s="180" t="s">
        <v>684</v>
      </c>
      <c r="F361" s="207">
        <f>F362</f>
        <v>0</v>
      </c>
      <c r="G361" s="207">
        <f>G362</f>
        <v>0</v>
      </c>
      <c r="H361" s="179">
        <f>F361-G361</f>
        <v>0</v>
      </c>
      <c r="I361" s="179" t="e">
        <f>G361/F361*100</f>
        <v>#DIV/0!</v>
      </c>
    </row>
    <row r="362" spans="1:9" s="76" customFormat="1" ht="25.5" hidden="1">
      <c r="A362" s="35"/>
      <c r="B362" s="35"/>
      <c r="C362" s="161"/>
      <c r="D362" s="87" t="s">
        <v>18</v>
      </c>
      <c r="E362" s="159" t="s">
        <v>238</v>
      </c>
      <c r="F362" s="207">
        <v>0</v>
      </c>
      <c r="G362" s="207">
        <v>0</v>
      </c>
      <c r="H362" s="179">
        <f>F362-G362</f>
        <v>0</v>
      </c>
      <c r="I362" s="179" t="e">
        <f>G362/F362*100</f>
        <v>#DIV/0!</v>
      </c>
    </row>
    <row r="363" spans="1:9" s="76" customFormat="1" ht="38.25" hidden="1">
      <c r="A363" s="35"/>
      <c r="B363" s="35"/>
      <c r="C363" s="161" t="s">
        <v>445</v>
      </c>
      <c r="D363" s="87"/>
      <c r="E363" s="180" t="s">
        <v>615</v>
      </c>
      <c r="F363" s="207">
        <f>F364</f>
        <v>0</v>
      </c>
      <c r="G363" s="207">
        <f>G364</f>
        <v>0</v>
      </c>
      <c r="H363" s="179">
        <f t="shared" si="32"/>
        <v>0</v>
      </c>
      <c r="I363" s="179" t="e">
        <f t="shared" si="42"/>
        <v>#DIV/0!</v>
      </c>
    </row>
    <row r="364" spans="1:9" s="43" customFormat="1" ht="25.5" hidden="1">
      <c r="A364" s="35"/>
      <c r="B364" s="35"/>
      <c r="C364" s="161"/>
      <c r="D364" s="87" t="s">
        <v>18</v>
      </c>
      <c r="E364" s="159" t="s">
        <v>238</v>
      </c>
      <c r="F364" s="207">
        <v>0</v>
      </c>
      <c r="G364" s="207">
        <v>0</v>
      </c>
      <c r="H364" s="179">
        <f t="shared" si="32"/>
        <v>0</v>
      </c>
      <c r="I364" s="179" t="e">
        <f t="shared" si="42"/>
        <v>#DIV/0!</v>
      </c>
    </row>
    <row r="365" spans="1:9" s="43" customFormat="1" ht="12.75">
      <c r="A365" s="35"/>
      <c r="B365" s="21" t="s">
        <v>220</v>
      </c>
      <c r="C365" s="34"/>
      <c r="D365" s="21"/>
      <c r="E365" s="32" t="s">
        <v>221</v>
      </c>
      <c r="F365" s="221">
        <f>F366+F374</f>
        <v>1120.9</v>
      </c>
      <c r="G365" s="221">
        <f>G366+G374</f>
        <v>241.3</v>
      </c>
      <c r="H365" s="176">
        <f t="shared" si="32"/>
        <v>879.6000000000001</v>
      </c>
      <c r="I365" s="179">
        <f t="shared" si="42"/>
        <v>21.527344098492282</v>
      </c>
    </row>
    <row r="366" spans="1:9" s="43" customFormat="1" ht="38.25">
      <c r="A366" s="35"/>
      <c r="B366" s="35"/>
      <c r="C366" s="175" t="s">
        <v>420</v>
      </c>
      <c r="D366" s="30"/>
      <c r="E366" s="154" t="s">
        <v>350</v>
      </c>
      <c r="F366" s="221">
        <f>F367</f>
        <v>53.5</v>
      </c>
      <c r="G366" s="221">
        <f>G367</f>
        <v>7.3</v>
      </c>
      <c r="H366" s="176">
        <f t="shared" si="32"/>
        <v>46.2</v>
      </c>
      <c r="I366" s="179">
        <f t="shared" si="42"/>
        <v>13.644859813084112</v>
      </c>
    </row>
    <row r="367" spans="1:9" s="43" customFormat="1" ht="25.5">
      <c r="A367" s="35"/>
      <c r="B367" s="35"/>
      <c r="C367" s="182" t="s">
        <v>438</v>
      </c>
      <c r="D367" s="87"/>
      <c r="E367" s="178" t="s">
        <v>356</v>
      </c>
      <c r="F367" s="207">
        <f>F368+F371</f>
        <v>53.5</v>
      </c>
      <c r="G367" s="207">
        <f>G368+G371</f>
        <v>7.3</v>
      </c>
      <c r="H367" s="179">
        <f t="shared" si="32"/>
        <v>46.2</v>
      </c>
      <c r="I367" s="179">
        <f t="shared" si="42"/>
        <v>13.644859813084112</v>
      </c>
    </row>
    <row r="368" spans="1:9" s="43" customFormat="1" ht="12.75">
      <c r="A368" s="35"/>
      <c r="B368" s="35"/>
      <c r="C368" s="161" t="s">
        <v>439</v>
      </c>
      <c r="D368" s="87"/>
      <c r="E368" s="183" t="s">
        <v>610</v>
      </c>
      <c r="F368" s="207">
        <f>F369</f>
        <v>7.3</v>
      </c>
      <c r="G368" s="207">
        <f>G369</f>
        <v>7.3</v>
      </c>
      <c r="H368" s="179">
        <f t="shared" si="32"/>
        <v>0</v>
      </c>
      <c r="I368" s="179">
        <f t="shared" si="42"/>
        <v>100</v>
      </c>
    </row>
    <row r="369" spans="1:9" s="43" customFormat="1" ht="25.5">
      <c r="A369" s="35"/>
      <c r="B369" s="35"/>
      <c r="C369" s="161" t="s">
        <v>440</v>
      </c>
      <c r="D369" s="87"/>
      <c r="E369" s="183" t="s">
        <v>611</v>
      </c>
      <c r="F369" s="207">
        <f>F370</f>
        <v>7.3</v>
      </c>
      <c r="G369" s="207">
        <f>G370</f>
        <v>7.3</v>
      </c>
      <c r="H369" s="179">
        <f t="shared" si="32"/>
        <v>0</v>
      </c>
      <c r="I369" s="179">
        <f t="shared" si="42"/>
        <v>100</v>
      </c>
    </row>
    <row r="370" spans="1:9" s="43" customFormat="1" ht="25.5">
      <c r="A370" s="35"/>
      <c r="B370" s="35"/>
      <c r="C370" s="161"/>
      <c r="D370" s="87" t="s">
        <v>18</v>
      </c>
      <c r="E370" s="159" t="s">
        <v>238</v>
      </c>
      <c r="F370" s="207">
        <v>7.3</v>
      </c>
      <c r="G370" s="207">
        <v>7.3</v>
      </c>
      <c r="H370" s="179">
        <f t="shared" si="32"/>
        <v>0</v>
      </c>
      <c r="I370" s="179">
        <f t="shared" si="42"/>
        <v>100</v>
      </c>
    </row>
    <row r="371" spans="1:9" s="43" customFormat="1" ht="25.5">
      <c r="A371" s="35"/>
      <c r="B371" s="35"/>
      <c r="C371" s="161" t="s">
        <v>441</v>
      </c>
      <c r="D371" s="87"/>
      <c r="E371" s="183" t="s">
        <v>612</v>
      </c>
      <c r="F371" s="207">
        <f>F372</f>
        <v>46.2</v>
      </c>
      <c r="G371" s="207">
        <f>G372</f>
        <v>0</v>
      </c>
      <c r="H371" s="179">
        <f t="shared" si="32"/>
        <v>46.2</v>
      </c>
      <c r="I371" s="179">
        <f t="shared" si="42"/>
        <v>0</v>
      </c>
    </row>
    <row r="372" spans="1:9" s="43" customFormat="1" ht="25.5">
      <c r="A372" s="35"/>
      <c r="B372" s="35"/>
      <c r="C372" s="161" t="s">
        <v>442</v>
      </c>
      <c r="D372" s="87"/>
      <c r="E372" s="183" t="s">
        <v>613</v>
      </c>
      <c r="F372" s="207">
        <f>F373</f>
        <v>46.2</v>
      </c>
      <c r="G372" s="207">
        <f>G373</f>
        <v>0</v>
      </c>
      <c r="H372" s="179">
        <f t="shared" si="32"/>
        <v>46.2</v>
      </c>
      <c r="I372" s="179">
        <f t="shared" si="42"/>
        <v>0</v>
      </c>
    </row>
    <row r="373" spans="1:9" s="43" customFormat="1" ht="31.5" customHeight="1">
      <c r="A373" s="35"/>
      <c r="B373" s="35"/>
      <c r="C373" s="161"/>
      <c r="D373" s="87" t="s">
        <v>18</v>
      </c>
      <c r="E373" s="159" t="s">
        <v>238</v>
      </c>
      <c r="F373" s="207">
        <v>46.2</v>
      </c>
      <c r="G373" s="207">
        <v>0</v>
      </c>
      <c r="H373" s="179">
        <f t="shared" si="32"/>
        <v>46.2</v>
      </c>
      <c r="I373" s="179">
        <f t="shared" si="42"/>
        <v>0</v>
      </c>
    </row>
    <row r="374" spans="1:9" s="43" customFormat="1" ht="45.75" customHeight="1">
      <c r="A374" s="35"/>
      <c r="B374" s="35"/>
      <c r="C374" s="175" t="s">
        <v>534</v>
      </c>
      <c r="D374" s="30"/>
      <c r="E374" s="185" t="s">
        <v>360</v>
      </c>
      <c r="F374" s="221">
        <f aca="true" t="shared" si="46" ref="F374:G377">F375</f>
        <v>1067.4</v>
      </c>
      <c r="G374" s="221">
        <f t="shared" si="46"/>
        <v>234</v>
      </c>
      <c r="H374" s="176">
        <f t="shared" si="32"/>
        <v>833.4000000000001</v>
      </c>
      <c r="I374" s="176">
        <f t="shared" si="42"/>
        <v>21.922428330522763</v>
      </c>
    </row>
    <row r="375" spans="1:9" s="43" customFormat="1" ht="12.75">
      <c r="A375" s="35"/>
      <c r="B375" s="35"/>
      <c r="C375" s="182" t="s">
        <v>562</v>
      </c>
      <c r="D375" s="190"/>
      <c r="E375" s="202" t="s">
        <v>680</v>
      </c>
      <c r="F375" s="207">
        <f t="shared" si="46"/>
        <v>1067.4</v>
      </c>
      <c r="G375" s="207">
        <f t="shared" si="46"/>
        <v>234</v>
      </c>
      <c r="H375" s="179">
        <f t="shared" si="32"/>
        <v>833.4000000000001</v>
      </c>
      <c r="I375" s="179">
        <f t="shared" si="42"/>
        <v>21.922428330522763</v>
      </c>
    </row>
    <row r="376" spans="1:9" s="43" customFormat="1" ht="12.75">
      <c r="A376" s="35"/>
      <c r="B376" s="35"/>
      <c r="C376" s="161" t="s">
        <v>563</v>
      </c>
      <c r="D376" s="87"/>
      <c r="E376" s="159" t="s">
        <v>681</v>
      </c>
      <c r="F376" s="207">
        <f t="shared" si="46"/>
        <v>1067.4</v>
      </c>
      <c r="G376" s="207">
        <f t="shared" si="46"/>
        <v>234</v>
      </c>
      <c r="H376" s="179">
        <f t="shared" si="32"/>
        <v>833.4000000000001</v>
      </c>
      <c r="I376" s="179">
        <f t="shared" si="42"/>
        <v>21.922428330522763</v>
      </c>
    </row>
    <row r="377" spans="1:9" s="43" customFormat="1" ht="17.25" customHeight="1">
      <c r="A377" s="35"/>
      <c r="B377" s="35"/>
      <c r="C377" s="161" t="s">
        <v>564</v>
      </c>
      <c r="D377" s="87"/>
      <c r="E377" s="159" t="s">
        <v>682</v>
      </c>
      <c r="F377" s="207">
        <f t="shared" si="46"/>
        <v>1067.4</v>
      </c>
      <c r="G377" s="207">
        <f t="shared" si="46"/>
        <v>234</v>
      </c>
      <c r="H377" s="179">
        <f t="shared" si="32"/>
        <v>833.4000000000001</v>
      </c>
      <c r="I377" s="179">
        <f t="shared" si="42"/>
        <v>21.922428330522763</v>
      </c>
    </row>
    <row r="378" spans="1:9" s="43" customFormat="1" ht="25.5">
      <c r="A378" s="35"/>
      <c r="B378" s="35"/>
      <c r="C378" s="161"/>
      <c r="D378" s="87" t="s">
        <v>18</v>
      </c>
      <c r="E378" s="159" t="s">
        <v>238</v>
      </c>
      <c r="F378" s="207">
        <v>1067.4</v>
      </c>
      <c r="G378" s="207">
        <v>234</v>
      </c>
      <c r="H378" s="179">
        <f t="shared" si="32"/>
        <v>833.4000000000001</v>
      </c>
      <c r="I378" s="179">
        <f t="shared" si="42"/>
        <v>21.922428330522763</v>
      </c>
    </row>
    <row r="379" spans="1:9" s="43" customFormat="1" ht="16.5" customHeight="1">
      <c r="A379" s="21"/>
      <c r="B379" s="21" t="s">
        <v>33</v>
      </c>
      <c r="C379" s="34"/>
      <c r="D379" s="21"/>
      <c r="E379" s="32" t="s">
        <v>34</v>
      </c>
      <c r="F379" s="221">
        <f>F380+F384+F398</f>
        <v>43532.8</v>
      </c>
      <c r="G379" s="221">
        <f>G380+G384+G398</f>
        <v>34222.799999999996</v>
      </c>
      <c r="H379" s="176">
        <f t="shared" si="32"/>
        <v>9310.000000000007</v>
      </c>
      <c r="I379" s="176">
        <f t="shared" si="42"/>
        <v>78.61382681564244</v>
      </c>
    </row>
    <row r="380" spans="1:9" s="43" customFormat="1" ht="51" hidden="1">
      <c r="A380" s="35"/>
      <c r="B380" s="35"/>
      <c r="C380" s="175" t="s">
        <v>415</v>
      </c>
      <c r="D380" s="30"/>
      <c r="E380" s="154" t="s">
        <v>357</v>
      </c>
      <c r="F380" s="222">
        <f aca="true" t="shared" si="47" ref="F380:G382">F381</f>
        <v>0</v>
      </c>
      <c r="G380" s="222">
        <f t="shared" si="47"/>
        <v>0</v>
      </c>
      <c r="H380" s="176">
        <f t="shared" si="32"/>
        <v>0</v>
      </c>
      <c r="I380" s="176" t="e">
        <f t="shared" si="42"/>
        <v>#DIV/0!</v>
      </c>
    </row>
    <row r="381" spans="1:9" s="42" customFormat="1" ht="38.25" hidden="1">
      <c r="A381" s="35"/>
      <c r="B381" s="35"/>
      <c r="C381" s="182" t="s">
        <v>418</v>
      </c>
      <c r="D381" s="87"/>
      <c r="E381" s="178" t="s">
        <v>597</v>
      </c>
      <c r="F381" s="207">
        <f t="shared" si="47"/>
        <v>0</v>
      </c>
      <c r="G381" s="207">
        <f t="shared" si="47"/>
        <v>0</v>
      </c>
      <c r="H381" s="179">
        <f t="shared" si="32"/>
        <v>0</v>
      </c>
      <c r="I381" s="179" t="e">
        <f t="shared" si="42"/>
        <v>#DIV/0!</v>
      </c>
    </row>
    <row r="382" spans="1:9" s="42" customFormat="1" ht="38.25" hidden="1">
      <c r="A382" s="35"/>
      <c r="B382" s="35"/>
      <c r="C382" s="161" t="s">
        <v>419</v>
      </c>
      <c r="D382" s="87"/>
      <c r="E382" s="180" t="s">
        <v>598</v>
      </c>
      <c r="F382" s="207">
        <f t="shared" si="47"/>
        <v>0</v>
      </c>
      <c r="G382" s="207">
        <f t="shared" si="47"/>
        <v>0</v>
      </c>
      <c r="H382" s="179">
        <f t="shared" si="32"/>
        <v>0</v>
      </c>
      <c r="I382" s="179" t="e">
        <f t="shared" si="42"/>
        <v>#DIV/0!</v>
      </c>
    </row>
    <row r="383" spans="1:9" s="43" customFormat="1" ht="25.5" hidden="1">
      <c r="A383" s="35"/>
      <c r="B383" s="35"/>
      <c r="C383" s="161"/>
      <c r="D383" s="87" t="s">
        <v>18</v>
      </c>
      <c r="E383" s="159" t="s">
        <v>238</v>
      </c>
      <c r="F383" s="207">
        <v>0</v>
      </c>
      <c r="G383" s="207">
        <v>0</v>
      </c>
      <c r="H383" s="179">
        <f t="shared" si="32"/>
        <v>0</v>
      </c>
      <c r="I383" s="179" t="e">
        <f t="shared" si="42"/>
        <v>#DIV/0!</v>
      </c>
    </row>
    <row r="384" spans="1:9" s="43" customFormat="1" ht="51">
      <c r="A384" s="35"/>
      <c r="B384" s="35"/>
      <c r="C384" s="175" t="s">
        <v>510</v>
      </c>
      <c r="D384" s="30"/>
      <c r="E384" s="185" t="s">
        <v>358</v>
      </c>
      <c r="F384" s="221">
        <f>F385</f>
        <v>5592.9</v>
      </c>
      <c r="G384" s="221">
        <f>G385</f>
        <v>5592.9</v>
      </c>
      <c r="H384" s="176">
        <f t="shared" si="32"/>
        <v>0</v>
      </c>
      <c r="I384" s="176">
        <f t="shared" si="42"/>
        <v>100</v>
      </c>
    </row>
    <row r="385" spans="1:9" s="43" customFormat="1" ht="38.25">
      <c r="A385" s="35"/>
      <c r="B385" s="35"/>
      <c r="C385" s="182" t="s">
        <v>520</v>
      </c>
      <c r="D385" s="87"/>
      <c r="E385" s="186" t="s">
        <v>359</v>
      </c>
      <c r="F385" s="207">
        <f>F386+F389+F392+F395</f>
        <v>5592.9</v>
      </c>
      <c r="G385" s="207">
        <f>G386+G389+G392+G395</f>
        <v>5592.9</v>
      </c>
      <c r="H385" s="179">
        <f aca="true" t="shared" si="48" ref="H385:H459">F385-G385</f>
        <v>0</v>
      </c>
      <c r="I385" s="179">
        <f t="shared" si="42"/>
        <v>100</v>
      </c>
    </row>
    <row r="386" spans="1:9" s="43" customFormat="1" ht="25.5">
      <c r="A386" s="21"/>
      <c r="B386" s="21"/>
      <c r="C386" s="161" t="s">
        <v>523</v>
      </c>
      <c r="D386" s="87"/>
      <c r="E386" s="183" t="s">
        <v>659</v>
      </c>
      <c r="F386" s="207">
        <f>F387</f>
        <v>5592.9</v>
      </c>
      <c r="G386" s="207">
        <f>G387</f>
        <v>5592.9</v>
      </c>
      <c r="H386" s="179">
        <f t="shared" si="48"/>
        <v>0</v>
      </c>
      <c r="I386" s="179">
        <f t="shared" si="42"/>
        <v>100</v>
      </c>
    </row>
    <row r="387" spans="1:9" s="43" customFormat="1" ht="38.25">
      <c r="A387" s="21"/>
      <c r="B387" s="21"/>
      <c r="C387" s="161" t="s">
        <v>524</v>
      </c>
      <c r="D387" s="87"/>
      <c r="E387" s="183" t="s">
        <v>660</v>
      </c>
      <c r="F387" s="207">
        <f>F388</f>
        <v>5592.9</v>
      </c>
      <c r="G387" s="207">
        <f>G388</f>
        <v>5592.9</v>
      </c>
      <c r="H387" s="179">
        <f t="shared" si="48"/>
        <v>0</v>
      </c>
      <c r="I387" s="179">
        <f t="shared" si="42"/>
        <v>100</v>
      </c>
    </row>
    <row r="388" spans="1:9" s="43" customFormat="1" ht="38.25">
      <c r="A388" s="157"/>
      <c r="B388" s="157"/>
      <c r="C388" s="161"/>
      <c r="D388" s="87" t="s">
        <v>25</v>
      </c>
      <c r="E388" s="184" t="s">
        <v>243</v>
      </c>
      <c r="F388" s="207">
        <v>5592.9</v>
      </c>
      <c r="G388" s="207">
        <v>5592.9</v>
      </c>
      <c r="H388" s="179">
        <f>F388-G388</f>
        <v>0</v>
      </c>
      <c r="I388" s="179">
        <f t="shared" si="42"/>
        <v>100</v>
      </c>
    </row>
    <row r="389" spans="1:9" s="43" customFormat="1" ht="51" hidden="1">
      <c r="A389" s="157"/>
      <c r="B389" s="157"/>
      <c r="C389" s="200" t="s">
        <v>525</v>
      </c>
      <c r="D389" s="201"/>
      <c r="E389" s="204" t="s">
        <v>661</v>
      </c>
      <c r="F389" s="207">
        <f>F390</f>
        <v>0</v>
      </c>
      <c r="G389" s="207">
        <f>G390</f>
        <v>0</v>
      </c>
      <c r="H389" s="179">
        <f>F389-G389</f>
        <v>0</v>
      </c>
      <c r="I389" s="179" t="e">
        <f t="shared" si="42"/>
        <v>#DIV/0!</v>
      </c>
    </row>
    <row r="390" spans="1:9" s="43" customFormat="1" ht="54" customHeight="1" hidden="1">
      <c r="A390" s="157"/>
      <c r="B390" s="157"/>
      <c r="C390" s="200" t="s">
        <v>526</v>
      </c>
      <c r="D390" s="201"/>
      <c r="E390" s="204" t="s">
        <v>660</v>
      </c>
      <c r="F390" s="207">
        <f>F391</f>
        <v>0</v>
      </c>
      <c r="G390" s="207">
        <f>G391</f>
        <v>0</v>
      </c>
      <c r="H390" s="179">
        <f>F390-G390</f>
        <v>0</v>
      </c>
      <c r="I390" s="179" t="e">
        <f t="shared" si="42"/>
        <v>#DIV/0!</v>
      </c>
    </row>
    <row r="391" spans="1:9" s="43" customFormat="1" ht="38.25" hidden="1">
      <c r="A391" s="157"/>
      <c r="B391" s="157"/>
      <c r="C391" s="200"/>
      <c r="D391" s="201" t="s">
        <v>25</v>
      </c>
      <c r="E391" s="203" t="s">
        <v>243</v>
      </c>
      <c r="F391" s="207">
        <v>0</v>
      </c>
      <c r="G391" s="207">
        <v>0</v>
      </c>
      <c r="H391" s="179">
        <f>F391-G391</f>
        <v>0</v>
      </c>
      <c r="I391" s="179" t="e">
        <f t="shared" si="42"/>
        <v>#DIV/0!</v>
      </c>
    </row>
    <row r="392" spans="1:9" s="43" customFormat="1" ht="38.25" hidden="1">
      <c r="A392" s="157"/>
      <c r="B392" s="157"/>
      <c r="C392" s="161" t="s">
        <v>527</v>
      </c>
      <c r="D392" s="87"/>
      <c r="E392" s="183" t="s">
        <v>662</v>
      </c>
      <c r="F392" s="207">
        <f>F393</f>
        <v>0</v>
      </c>
      <c r="G392" s="207">
        <f>G393</f>
        <v>0</v>
      </c>
      <c r="H392" s="176">
        <f t="shared" si="48"/>
        <v>0</v>
      </c>
      <c r="I392" s="179" t="e">
        <f t="shared" si="42"/>
        <v>#DIV/0!</v>
      </c>
    </row>
    <row r="393" spans="1:9" s="43" customFormat="1" ht="38.25" hidden="1">
      <c r="A393" s="157"/>
      <c r="B393" s="157"/>
      <c r="C393" s="161" t="s">
        <v>528</v>
      </c>
      <c r="D393" s="87"/>
      <c r="E393" s="183" t="s">
        <v>660</v>
      </c>
      <c r="F393" s="207">
        <f>F394</f>
        <v>0</v>
      </c>
      <c r="G393" s="207">
        <f>G394</f>
        <v>0</v>
      </c>
      <c r="H393" s="176">
        <f t="shared" si="48"/>
        <v>0</v>
      </c>
      <c r="I393" s="179" t="e">
        <f t="shared" si="42"/>
        <v>#DIV/0!</v>
      </c>
    </row>
    <row r="394" spans="1:9" s="43" customFormat="1" ht="65.25" customHeight="1" hidden="1">
      <c r="A394" s="157"/>
      <c r="B394" s="157"/>
      <c r="C394" s="161"/>
      <c r="D394" s="87" t="s">
        <v>25</v>
      </c>
      <c r="E394" s="203" t="s">
        <v>243</v>
      </c>
      <c r="F394" s="207">
        <v>0</v>
      </c>
      <c r="G394" s="207">
        <v>0</v>
      </c>
      <c r="H394" s="176">
        <f t="shared" si="48"/>
        <v>0</v>
      </c>
      <c r="I394" s="179" t="e">
        <f t="shared" si="42"/>
        <v>#DIV/0!</v>
      </c>
    </row>
    <row r="395" spans="1:9" s="43" customFormat="1" ht="38.25" hidden="1">
      <c r="A395" s="157"/>
      <c r="B395" s="157"/>
      <c r="C395" s="161" t="s">
        <v>529</v>
      </c>
      <c r="D395" s="87"/>
      <c r="E395" s="183" t="s">
        <v>663</v>
      </c>
      <c r="F395" s="160">
        <f>F396</f>
        <v>0</v>
      </c>
      <c r="G395" s="160">
        <f>G396</f>
        <v>0</v>
      </c>
      <c r="H395" s="179">
        <f t="shared" si="48"/>
        <v>0</v>
      </c>
      <c r="I395" s="179" t="e">
        <f t="shared" si="42"/>
        <v>#DIV/0!</v>
      </c>
    </row>
    <row r="396" spans="1:9" s="43" customFormat="1" ht="38.25" hidden="1">
      <c r="A396" s="157"/>
      <c r="B396" s="157"/>
      <c r="C396" s="161" t="s">
        <v>530</v>
      </c>
      <c r="D396" s="87"/>
      <c r="E396" s="183" t="s">
        <v>660</v>
      </c>
      <c r="F396" s="160">
        <f>F397</f>
        <v>0</v>
      </c>
      <c r="G396" s="160">
        <f>G397</f>
        <v>0</v>
      </c>
      <c r="H396" s="179">
        <f t="shared" si="48"/>
        <v>0</v>
      </c>
      <c r="I396" s="179" t="e">
        <f t="shared" si="42"/>
        <v>#DIV/0!</v>
      </c>
    </row>
    <row r="397" spans="1:9" s="43" customFormat="1" ht="38.25" hidden="1">
      <c r="A397" s="157"/>
      <c r="B397" s="157"/>
      <c r="C397" s="161"/>
      <c r="D397" s="87" t="s">
        <v>25</v>
      </c>
      <c r="E397" s="203" t="s">
        <v>243</v>
      </c>
      <c r="F397" s="160">
        <v>0</v>
      </c>
      <c r="G397" s="160">
        <v>0</v>
      </c>
      <c r="H397" s="179">
        <f t="shared" si="48"/>
        <v>0</v>
      </c>
      <c r="I397" s="179" t="e">
        <f t="shared" si="42"/>
        <v>#DIV/0!</v>
      </c>
    </row>
    <row r="398" spans="1:9" s="43" customFormat="1" ht="38.25">
      <c r="A398" s="21"/>
      <c r="B398" s="21"/>
      <c r="C398" s="175" t="s">
        <v>534</v>
      </c>
      <c r="D398" s="30"/>
      <c r="E398" s="185" t="s">
        <v>360</v>
      </c>
      <c r="F398" s="221">
        <f>F399</f>
        <v>37939.9</v>
      </c>
      <c r="G398" s="221">
        <f>G399</f>
        <v>28629.899999999998</v>
      </c>
      <c r="H398" s="176">
        <f t="shared" si="48"/>
        <v>9310.000000000004</v>
      </c>
      <c r="I398" s="176">
        <f t="shared" si="42"/>
        <v>75.46118993460709</v>
      </c>
    </row>
    <row r="399" spans="1:9" s="43" customFormat="1" ht="25.5">
      <c r="A399" s="21"/>
      <c r="B399" s="21"/>
      <c r="C399" s="182" t="s">
        <v>535</v>
      </c>
      <c r="D399" s="87"/>
      <c r="E399" s="186" t="s">
        <v>361</v>
      </c>
      <c r="F399" s="207">
        <f>F400+F403+F406</f>
        <v>37939.9</v>
      </c>
      <c r="G399" s="207">
        <f>G400+G403+G406</f>
        <v>28629.899999999998</v>
      </c>
      <c r="H399" s="179">
        <f>F399-G399</f>
        <v>9310.000000000004</v>
      </c>
      <c r="I399" s="179">
        <f t="shared" si="42"/>
        <v>75.46118993460709</v>
      </c>
    </row>
    <row r="400" spans="1:9" s="43" customFormat="1" ht="38.25">
      <c r="A400" s="35"/>
      <c r="B400" s="35"/>
      <c r="C400" s="161" t="s">
        <v>536</v>
      </c>
      <c r="D400" s="87"/>
      <c r="E400" s="183" t="s">
        <v>666</v>
      </c>
      <c r="F400" s="207">
        <f>F401</f>
        <v>31018.3</v>
      </c>
      <c r="G400" s="207">
        <f>G401</f>
        <v>24408.3</v>
      </c>
      <c r="H400" s="179">
        <f>F400-G400</f>
        <v>6610</v>
      </c>
      <c r="I400" s="179">
        <f aca="true" t="shared" si="49" ref="I400:I467">G400/F400*100</f>
        <v>78.68999912954611</v>
      </c>
    </row>
    <row r="401" spans="1:9" s="43" customFormat="1" ht="38.25">
      <c r="A401" s="35"/>
      <c r="B401" s="35"/>
      <c r="C401" s="161" t="s">
        <v>537</v>
      </c>
      <c r="D401" s="87"/>
      <c r="E401" s="183" t="s">
        <v>660</v>
      </c>
      <c r="F401" s="207">
        <f>F402</f>
        <v>31018.3</v>
      </c>
      <c r="G401" s="207">
        <f>G402</f>
        <v>24408.3</v>
      </c>
      <c r="H401" s="179">
        <f>F401-G401</f>
        <v>6610</v>
      </c>
      <c r="I401" s="179">
        <f t="shared" si="49"/>
        <v>78.68999912954611</v>
      </c>
    </row>
    <row r="402" spans="1:9" s="43" customFormat="1" ht="25.5">
      <c r="A402" s="21"/>
      <c r="B402" s="21"/>
      <c r="C402" s="161"/>
      <c r="D402" s="87" t="s">
        <v>18</v>
      </c>
      <c r="E402" s="159" t="s">
        <v>238</v>
      </c>
      <c r="F402" s="207">
        <v>31018.3</v>
      </c>
      <c r="G402" s="207">
        <v>24408.3</v>
      </c>
      <c r="H402" s="179">
        <f t="shared" si="48"/>
        <v>6610</v>
      </c>
      <c r="I402" s="179">
        <f t="shared" si="49"/>
        <v>78.68999912954611</v>
      </c>
    </row>
    <row r="403" spans="1:9" s="43" customFormat="1" ht="25.5">
      <c r="A403" s="21"/>
      <c r="B403" s="21"/>
      <c r="C403" s="161" t="s">
        <v>538</v>
      </c>
      <c r="D403" s="87"/>
      <c r="E403" s="183" t="s">
        <v>667</v>
      </c>
      <c r="F403" s="207">
        <f>F404</f>
        <v>153</v>
      </c>
      <c r="G403" s="207">
        <f>G404</f>
        <v>153</v>
      </c>
      <c r="H403" s="179">
        <f t="shared" si="48"/>
        <v>0</v>
      </c>
      <c r="I403" s="179">
        <f t="shared" si="49"/>
        <v>100</v>
      </c>
    </row>
    <row r="404" spans="1:9" s="43" customFormat="1" ht="38.25">
      <c r="A404" s="21"/>
      <c r="B404" s="21"/>
      <c r="C404" s="161" t="s">
        <v>539</v>
      </c>
      <c r="D404" s="87"/>
      <c r="E404" s="183" t="s">
        <v>660</v>
      </c>
      <c r="F404" s="207">
        <f>F405</f>
        <v>153</v>
      </c>
      <c r="G404" s="207">
        <f>G405</f>
        <v>153</v>
      </c>
      <c r="H404" s="179">
        <f t="shared" si="48"/>
        <v>0</v>
      </c>
      <c r="I404" s="179">
        <f t="shared" si="49"/>
        <v>100</v>
      </c>
    </row>
    <row r="405" spans="1:9" s="43" customFormat="1" ht="25.5">
      <c r="A405" s="21"/>
      <c r="B405" s="21"/>
      <c r="C405" s="161"/>
      <c r="D405" s="87" t="s">
        <v>18</v>
      </c>
      <c r="E405" s="159" t="s">
        <v>238</v>
      </c>
      <c r="F405" s="207">
        <v>153</v>
      </c>
      <c r="G405" s="207">
        <v>153</v>
      </c>
      <c r="H405" s="179">
        <f t="shared" si="48"/>
        <v>0</v>
      </c>
      <c r="I405" s="179">
        <f t="shared" si="49"/>
        <v>100</v>
      </c>
    </row>
    <row r="406" spans="1:9" s="43" customFormat="1" ht="38.25">
      <c r="A406" s="21"/>
      <c r="B406" s="21"/>
      <c r="C406" s="161" t="s">
        <v>540</v>
      </c>
      <c r="D406" s="87"/>
      <c r="E406" s="183" t="s">
        <v>668</v>
      </c>
      <c r="F406" s="208">
        <f>F407</f>
        <v>6768.6</v>
      </c>
      <c r="G406" s="208">
        <f>G407</f>
        <v>4068.6</v>
      </c>
      <c r="H406" s="179">
        <f t="shared" si="48"/>
        <v>2700.0000000000005</v>
      </c>
      <c r="I406" s="179">
        <f t="shared" si="49"/>
        <v>60.109919333392426</v>
      </c>
    </row>
    <row r="407" spans="1:9" s="43" customFormat="1" ht="38.25">
      <c r="A407" s="21"/>
      <c r="B407" s="21"/>
      <c r="C407" s="161" t="s">
        <v>541</v>
      </c>
      <c r="D407" s="87"/>
      <c r="E407" s="183" t="s">
        <v>660</v>
      </c>
      <c r="F407" s="208">
        <f>F408</f>
        <v>6768.6</v>
      </c>
      <c r="G407" s="208">
        <f>G408</f>
        <v>4068.6</v>
      </c>
      <c r="H407" s="179">
        <f t="shared" si="48"/>
        <v>2700.0000000000005</v>
      </c>
      <c r="I407" s="179">
        <f t="shared" si="49"/>
        <v>60.109919333392426</v>
      </c>
    </row>
    <row r="408" spans="1:9" s="43" customFormat="1" ht="25.5">
      <c r="A408" s="21"/>
      <c r="B408" s="21"/>
      <c r="C408" s="161"/>
      <c r="D408" s="87" t="s">
        <v>18</v>
      </c>
      <c r="E408" s="159" t="s">
        <v>238</v>
      </c>
      <c r="F408" s="208">
        <v>6768.6</v>
      </c>
      <c r="G408" s="208">
        <v>4068.6</v>
      </c>
      <c r="H408" s="179">
        <f t="shared" si="48"/>
        <v>2700.0000000000005</v>
      </c>
      <c r="I408" s="179">
        <f t="shared" si="49"/>
        <v>60.109919333392426</v>
      </c>
    </row>
    <row r="409" spans="1:9" s="43" customFormat="1" ht="12.75">
      <c r="A409" s="21"/>
      <c r="B409" s="21" t="s">
        <v>143</v>
      </c>
      <c r="C409" s="21"/>
      <c r="D409" s="21"/>
      <c r="E409" s="32" t="s">
        <v>144</v>
      </c>
      <c r="F409" s="221">
        <f>F410+F423+F451+F476</f>
        <v>45873.7</v>
      </c>
      <c r="G409" s="221">
        <f>G410+G423+G451+G476</f>
        <v>39313.299999999996</v>
      </c>
      <c r="H409" s="176">
        <f t="shared" si="48"/>
        <v>6560.4000000000015</v>
      </c>
      <c r="I409" s="176">
        <f t="shared" si="49"/>
        <v>85.69899528488001</v>
      </c>
    </row>
    <row r="410" spans="1:9" s="43" customFormat="1" ht="12.75">
      <c r="A410" s="21"/>
      <c r="B410" s="21" t="s">
        <v>149</v>
      </c>
      <c r="C410" s="34"/>
      <c r="D410" s="21"/>
      <c r="E410" s="32" t="s">
        <v>150</v>
      </c>
      <c r="F410" s="221">
        <f>F411+F418</f>
        <v>2200</v>
      </c>
      <c r="G410" s="221">
        <f>G411+G418</f>
        <v>1943</v>
      </c>
      <c r="H410" s="176">
        <f t="shared" si="48"/>
        <v>257</v>
      </c>
      <c r="I410" s="176">
        <f t="shared" si="49"/>
        <v>88.31818181818181</v>
      </c>
    </row>
    <row r="411" spans="1:9" s="43" customFormat="1" ht="51">
      <c r="A411" s="21"/>
      <c r="B411" s="21"/>
      <c r="C411" s="175" t="s">
        <v>510</v>
      </c>
      <c r="D411" s="30"/>
      <c r="E411" s="185" t="s">
        <v>358</v>
      </c>
      <c r="F411" s="221">
        <f>F412</f>
        <v>1900</v>
      </c>
      <c r="G411" s="221">
        <f>G412</f>
        <v>1900</v>
      </c>
      <c r="H411" s="176">
        <f t="shared" si="48"/>
        <v>0</v>
      </c>
      <c r="I411" s="176">
        <f t="shared" si="49"/>
        <v>100</v>
      </c>
    </row>
    <row r="412" spans="1:9" s="43" customFormat="1" ht="29.25" customHeight="1">
      <c r="A412" s="21"/>
      <c r="B412" s="21"/>
      <c r="C412" s="182" t="s">
        <v>531</v>
      </c>
      <c r="D412" s="87"/>
      <c r="E412" s="186" t="s">
        <v>365</v>
      </c>
      <c r="F412" s="207">
        <f>F413</f>
        <v>1900</v>
      </c>
      <c r="G412" s="207">
        <f>G413</f>
        <v>1900</v>
      </c>
      <c r="H412" s="179">
        <f>F412-G412</f>
        <v>0</v>
      </c>
      <c r="I412" s="179">
        <f t="shared" si="49"/>
        <v>100</v>
      </c>
    </row>
    <row r="413" spans="1:9" s="43" customFormat="1" ht="25.5">
      <c r="A413" s="21"/>
      <c r="B413" s="21"/>
      <c r="C413" s="161" t="s">
        <v>532</v>
      </c>
      <c r="D413" s="87"/>
      <c r="E413" s="183" t="s">
        <v>664</v>
      </c>
      <c r="F413" s="207">
        <f>F414+F416</f>
        <v>1900</v>
      </c>
      <c r="G413" s="207">
        <f>G414+G416</f>
        <v>1900</v>
      </c>
      <c r="H413" s="179">
        <f>F413-G413</f>
        <v>0</v>
      </c>
      <c r="I413" s="179">
        <f t="shared" si="49"/>
        <v>100</v>
      </c>
    </row>
    <row r="414" spans="1:9" s="43" customFormat="1" ht="25.5" hidden="1">
      <c r="A414" s="35"/>
      <c r="B414" s="35"/>
      <c r="C414" s="161" t="s">
        <v>689</v>
      </c>
      <c r="D414" s="87"/>
      <c r="E414" s="183" t="s">
        <v>665</v>
      </c>
      <c r="F414" s="207">
        <f>F415</f>
        <v>0</v>
      </c>
      <c r="G414" s="207">
        <f>G415</f>
        <v>0</v>
      </c>
      <c r="H414" s="179">
        <f t="shared" si="48"/>
        <v>0</v>
      </c>
      <c r="I414" s="179" t="e">
        <f t="shared" si="49"/>
        <v>#DIV/0!</v>
      </c>
    </row>
    <row r="415" spans="1:9" s="43" customFormat="1" ht="25.5" hidden="1">
      <c r="A415" s="35"/>
      <c r="B415" s="35"/>
      <c r="C415" s="161"/>
      <c r="D415" s="87" t="s">
        <v>18</v>
      </c>
      <c r="E415" s="159" t="s">
        <v>238</v>
      </c>
      <c r="F415" s="160">
        <v>0</v>
      </c>
      <c r="G415" s="160">
        <v>0</v>
      </c>
      <c r="H415" s="179">
        <f t="shared" si="48"/>
        <v>0</v>
      </c>
      <c r="I415" s="179" t="e">
        <f t="shared" si="49"/>
        <v>#DIV/0!</v>
      </c>
    </row>
    <row r="416" spans="1:9" s="43" customFormat="1" ht="25.5">
      <c r="A416" s="35"/>
      <c r="B416" s="35"/>
      <c r="C416" s="161" t="s">
        <v>533</v>
      </c>
      <c r="D416" s="87"/>
      <c r="E416" s="183" t="s">
        <v>665</v>
      </c>
      <c r="F416" s="207">
        <f>F417</f>
        <v>1900</v>
      </c>
      <c r="G416" s="207">
        <f>G417</f>
        <v>1900</v>
      </c>
      <c r="H416" s="179">
        <f t="shared" si="48"/>
        <v>0</v>
      </c>
      <c r="I416" s="179">
        <f t="shared" si="49"/>
        <v>100</v>
      </c>
    </row>
    <row r="417" spans="1:9" s="43" customFormat="1" ht="36.75" customHeight="1">
      <c r="A417" s="35"/>
      <c r="B417" s="35"/>
      <c r="C417" s="161"/>
      <c r="D417" s="87" t="s">
        <v>26</v>
      </c>
      <c r="E417" s="159" t="s">
        <v>27</v>
      </c>
      <c r="F417" s="207">
        <v>1900</v>
      </c>
      <c r="G417" s="207">
        <v>1900</v>
      </c>
      <c r="H417" s="179">
        <f t="shared" si="48"/>
        <v>0</v>
      </c>
      <c r="I417" s="179">
        <f t="shared" si="49"/>
        <v>100</v>
      </c>
    </row>
    <row r="418" spans="1:9" s="43" customFormat="1" ht="41.25" customHeight="1">
      <c r="A418" s="35"/>
      <c r="B418" s="35"/>
      <c r="C418" s="175" t="s">
        <v>534</v>
      </c>
      <c r="D418" s="30"/>
      <c r="E418" s="185" t="s">
        <v>360</v>
      </c>
      <c r="F418" s="221">
        <f aca="true" t="shared" si="50" ref="F418:G421">F419</f>
        <v>300</v>
      </c>
      <c r="G418" s="221">
        <f t="shared" si="50"/>
        <v>43</v>
      </c>
      <c r="H418" s="176">
        <f>F418-G418</f>
        <v>257</v>
      </c>
      <c r="I418" s="176">
        <f t="shared" si="49"/>
        <v>14.333333333333334</v>
      </c>
    </row>
    <row r="419" spans="1:9" s="43" customFormat="1" ht="36.75" customHeight="1">
      <c r="A419" s="35"/>
      <c r="B419" s="35"/>
      <c r="C419" s="182" t="s">
        <v>545</v>
      </c>
      <c r="D419" s="87"/>
      <c r="E419" s="186" t="s">
        <v>366</v>
      </c>
      <c r="F419" s="208">
        <f t="shared" si="50"/>
        <v>300</v>
      </c>
      <c r="G419" s="208">
        <f t="shared" si="50"/>
        <v>43</v>
      </c>
      <c r="H419" s="179">
        <f>F419-G419</f>
        <v>257</v>
      </c>
      <c r="I419" s="179">
        <f t="shared" si="49"/>
        <v>14.333333333333334</v>
      </c>
    </row>
    <row r="420" spans="1:9" s="43" customFormat="1" ht="29.25" customHeight="1">
      <c r="A420" s="35"/>
      <c r="B420" s="35"/>
      <c r="C420" s="161" t="s">
        <v>546</v>
      </c>
      <c r="D420" s="87"/>
      <c r="E420" s="183" t="s">
        <v>672</v>
      </c>
      <c r="F420" s="208">
        <f t="shared" si="50"/>
        <v>300</v>
      </c>
      <c r="G420" s="208">
        <f t="shared" si="50"/>
        <v>43</v>
      </c>
      <c r="H420" s="179">
        <f>F420-G420</f>
        <v>257</v>
      </c>
      <c r="I420" s="179">
        <f t="shared" si="49"/>
        <v>14.333333333333334</v>
      </c>
    </row>
    <row r="421" spans="1:9" s="43" customFormat="1" ht="17.25" customHeight="1">
      <c r="A421" s="35"/>
      <c r="B421" s="35"/>
      <c r="C421" s="161" t="s">
        <v>547</v>
      </c>
      <c r="D421" s="87"/>
      <c r="E421" s="183" t="s">
        <v>673</v>
      </c>
      <c r="F421" s="208">
        <f t="shared" si="50"/>
        <v>300</v>
      </c>
      <c r="G421" s="208">
        <f t="shared" si="50"/>
        <v>43</v>
      </c>
      <c r="H421" s="179">
        <f t="shared" si="48"/>
        <v>257</v>
      </c>
      <c r="I421" s="179">
        <f t="shared" si="49"/>
        <v>14.333333333333334</v>
      </c>
    </row>
    <row r="422" spans="1:9" s="43" customFormat="1" ht="25.5">
      <c r="A422" s="35"/>
      <c r="B422" s="35"/>
      <c r="C422" s="161"/>
      <c r="D422" s="87" t="s">
        <v>18</v>
      </c>
      <c r="E422" s="159" t="s">
        <v>238</v>
      </c>
      <c r="F422" s="207">
        <v>300</v>
      </c>
      <c r="G422" s="207">
        <v>43</v>
      </c>
      <c r="H422" s="179">
        <f t="shared" si="48"/>
        <v>257</v>
      </c>
      <c r="I422" s="179">
        <f t="shared" si="49"/>
        <v>14.333333333333334</v>
      </c>
    </row>
    <row r="423" spans="1:9" s="43" customFormat="1" ht="12.75">
      <c r="A423" s="21"/>
      <c r="B423" s="21" t="s">
        <v>145</v>
      </c>
      <c r="C423" s="34"/>
      <c r="D423" s="21"/>
      <c r="E423" s="32" t="s">
        <v>146</v>
      </c>
      <c r="F423" s="221">
        <f>F424+F446</f>
        <v>15318.1</v>
      </c>
      <c r="G423" s="221">
        <f>G424+G446</f>
        <v>14519.6</v>
      </c>
      <c r="H423" s="176">
        <f t="shared" si="48"/>
        <v>798.5</v>
      </c>
      <c r="I423" s="176">
        <f t="shared" si="49"/>
        <v>94.78721251330126</v>
      </c>
    </row>
    <row r="424" spans="1:9" s="43" customFormat="1" ht="51">
      <c r="A424" s="21"/>
      <c r="B424" s="21"/>
      <c r="C424" s="175" t="s">
        <v>510</v>
      </c>
      <c r="D424" s="30"/>
      <c r="E424" s="185" t="s">
        <v>358</v>
      </c>
      <c r="F424" s="221">
        <f>F425+F438</f>
        <v>14569.2</v>
      </c>
      <c r="G424" s="221">
        <f>G425+G438</f>
        <v>14400</v>
      </c>
      <c r="H424" s="176">
        <f t="shared" si="48"/>
        <v>169.20000000000073</v>
      </c>
      <c r="I424" s="176">
        <f t="shared" si="49"/>
        <v>98.83864591055101</v>
      </c>
    </row>
    <row r="425" spans="1:9" s="43" customFormat="1" ht="25.5">
      <c r="A425" s="21"/>
      <c r="B425" s="21"/>
      <c r="C425" s="182" t="s">
        <v>511</v>
      </c>
      <c r="D425" s="87"/>
      <c r="E425" s="186" t="s">
        <v>367</v>
      </c>
      <c r="F425" s="207">
        <f>F426+F429+F432+F435</f>
        <v>153</v>
      </c>
      <c r="G425" s="207">
        <f>G426+G429+G432+G435</f>
        <v>0</v>
      </c>
      <c r="H425" s="179">
        <f t="shared" si="48"/>
        <v>153</v>
      </c>
      <c r="I425" s="179">
        <f t="shared" si="49"/>
        <v>0</v>
      </c>
    </row>
    <row r="426" spans="1:9" s="43" customFormat="1" ht="76.5" hidden="1">
      <c r="A426" s="35"/>
      <c r="B426" s="35"/>
      <c r="C426" s="161" t="s">
        <v>512</v>
      </c>
      <c r="D426" s="87"/>
      <c r="E426" s="183" t="s">
        <v>652</v>
      </c>
      <c r="F426" s="207">
        <f>F427</f>
        <v>0</v>
      </c>
      <c r="G426" s="207">
        <f>G427</f>
        <v>0</v>
      </c>
      <c r="H426" s="176">
        <f t="shared" si="48"/>
        <v>0</v>
      </c>
      <c r="I426" s="179" t="e">
        <f t="shared" si="49"/>
        <v>#DIV/0!</v>
      </c>
    </row>
    <row r="427" spans="1:9" s="43" customFormat="1" ht="25.5" hidden="1">
      <c r="A427" s="21"/>
      <c r="B427" s="21"/>
      <c r="C427" s="161" t="s">
        <v>513</v>
      </c>
      <c r="D427" s="87"/>
      <c r="E427" s="183" t="s">
        <v>653</v>
      </c>
      <c r="F427" s="207">
        <f>F428</f>
        <v>0</v>
      </c>
      <c r="G427" s="207">
        <f>G428</f>
        <v>0</v>
      </c>
      <c r="H427" s="179">
        <f t="shared" si="48"/>
        <v>0</v>
      </c>
      <c r="I427" s="179" t="e">
        <f t="shared" si="49"/>
        <v>#DIV/0!</v>
      </c>
    </row>
    <row r="428" spans="1:9" s="43" customFormat="1" ht="38.25" hidden="1">
      <c r="A428" s="21"/>
      <c r="B428" s="21"/>
      <c r="C428" s="161"/>
      <c r="D428" s="87" t="s">
        <v>25</v>
      </c>
      <c r="E428" s="203" t="s">
        <v>243</v>
      </c>
      <c r="F428" s="207">
        <v>0</v>
      </c>
      <c r="G428" s="207">
        <v>0</v>
      </c>
      <c r="H428" s="179">
        <f t="shared" si="48"/>
        <v>0</v>
      </c>
      <c r="I428" s="179" t="e">
        <f t="shared" si="49"/>
        <v>#DIV/0!</v>
      </c>
    </row>
    <row r="429" spans="1:9" s="43" customFormat="1" ht="38.25" hidden="1">
      <c r="A429" s="21"/>
      <c r="B429" s="21"/>
      <c r="C429" s="161" t="s">
        <v>514</v>
      </c>
      <c r="D429" s="87"/>
      <c r="E429" s="183" t="s">
        <v>654</v>
      </c>
      <c r="F429" s="207">
        <f>F430</f>
        <v>0</v>
      </c>
      <c r="G429" s="207">
        <f>G430</f>
        <v>0</v>
      </c>
      <c r="H429" s="176">
        <f t="shared" si="48"/>
        <v>0</v>
      </c>
      <c r="I429" s="179" t="e">
        <f t="shared" si="49"/>
        <v>#DIV/0!</v>
      </c>
    </row>
    <row r="430" spans="1:9" s="43" customFormat="1" ht="25.5" hidden="1">
      <c r="A430" s="21"/>
      <c r="B430" s="21"/>
      <c r="C430" s="161" t="s">
        <v>515</v>
      </c>
      <c r="D430" s="87"/>
      <c r="E430" s="183" t="s">
        <v>653</v>
      </c>
      <c r="F430" s="207">
        <f>F431</f>
        <v>0</v>
      </c>
      <c r="G430" s="207">
        <f>G431</f>
        <v>0</v>
      </c>
      <c r="H430" s="179">
        <f t="shared" si="48"/>
        <v>0</v>
      </c>
      <c r="I430" s="179" t="e">
        <f t="shared" si="49"/>
        <v>#DIV/0!</v>
      </c>
    </row>
    <row r="431" spans="1:9" s="43" customFormat="1" ht="24" customHeight="1" hidden="1">
      <c r="A431" s="21"/>
      <c r="B431" s="21"/>
      <c r="C431" s="161"/>
      <c r="D431" s="87" t="s">
        <v>25</v>
      </c>
      <c r="E431" s="184" t="s">
        <v>243</v>
      </c>
      <c r="F431" s="207">
        <v>0</v>
      </c>
      <c r="G431" s="207">
        <v>0</v>
      </c>
      <c r="H431" s="179">
        <f t="shared" si="48"/>
        <v>0</v>
      </c>
      <c r="I431" s="179" t="e">
        <f t="shared" si="49"/>
        <v>#DIV/0!</v>
      </c>
    </row>
    <row r="432" spans="1:9" s="43" customFormat="1" ht="38.25">
      <c r="A432" s="21"/>
      <c r="B432" s="21"/>
      <c r="C432" s="161" t="s">
        <v>516</v>
      </c>
      <c r="D432" s="87"/>
      <c r="E432" s="183" t="s">
        <v>655</v>
      </c>
      <c r="F432" s="207">
        <f>F433</f>
        <v>153</v>
      </c>
      <c r="G432" s="207">
        <f>G433</f>
        <v>0</v>
      </c>
      <c r="H432" s="179">
        <f t="shared" si="48"/>
        <v>153</v>
      </c>
      <c r="I432" s="179">
        <f t="shared" si="49"/>
        <v>0</v>
      </c>
    </row>
    <row r="433" spans="1:9" s="43" customFormat="1" ht="25.5">
      <c r="A433" s="21"/>
      <c r="B433" s="21"/>
      <c r="C433" s="161" t="s">
        <v>517</v>
      </c>
      <c r="D433" s="87"/>
      <c r="E433" s="183" t="s">
        <v>653</v>
      </c>
      <c r="F433" s="207">
        <f>F434</f>
        <v>153</v>
      </c>
      <c r="G433" s="207">
        <f>G434</f>
        <v>0</v>
      </c>
      <c r="H433" s="179">
        <f t="shared" si="48"/>
        <v>153</v>
      </c>
      <c r="I433" s="179">
        <f t="shared" si="49"/>
        <v>0</v>
      </c>
    </row>
    <row r="434" spans="1:9" s="43" customFormat="1" ht="38.25">
      <c r="A434" s="21"/>
      <c r="B434" s="21"/>
      <c r="C434" s="161"/>
      <c r="D434" s="87" t="s">
        <v>25</v>
      </c>
      <c r="E434" s="184" t="s">
        <v>243</v>
      </c>
      <c r="F434" s="207">
        <v>153</v>
      </c>
      <c r="G434" s="207">
        <v>0</v>
      </c>
      <c r="H434" s="179">
        <f t="shared" si="48"/>
        <v>153</v>
      </c>
      <c r="I434" s="179">
        <f t="shared" si="49"/>
        <v>0</v>
      </c>
    </row>
    <row r="435" spans="1:9" s="43" customFormat="1" ht="51" hidden="1">
      <c r="A435" s="21"/>
      <c r="B435" s="21"/>
      <c r="C435" s="161" t="s">
        <v>518</v>
      </c>
      <c r="D435" s="87"/>
      <c r="E435" s="184" t="s">
        <v>656</v>
      </c>
      <c r="F435" s="207">
        <f>F436</f>
        <v>0</v>
      </c>
      <c r="G435" s="207">
        <f>G436</f>
        <v>0</v>
      </c>
      <c r="H435" s="179">
        <f t="shared" si="48"/>
        <v>0</v>
      </c>
      <c r="I435" s="179" t="e">
        <f t="shared" si="49"/>
        <v>#DIV/0!</v>
      </c>
    </row>
    <row r="436" spans="1:9" s="43" customFormat="1" ht="25.5" hidden="1">
      <c r="A436" s="21"/>
      <c r="B436" s="21"/>
      <c r="C436" s="161" t="s">
        <v>519</v>
      </c>
      <c r="D436" s="87"/>
      <c r="E436" s="184" t="s">
        <v>653</v>
      </c>
      <c r="F436" s="207">
        <f>F437</f>
        <v>0</v>
      </c>
      <c r="G436" s="207">
        <f>G437</f>
        <v>0</v>
      </c>
      <c r="H436" s="179">
        <f t="shared" si="48"/>
        <v>0</v>
      </c>
      <c r="I436" s="179" t="e">
        <f t="shared" si="49"/>
        <v>#DIV/0!</v>
      </c>
    </row>
    <row r="437" spans="1:9" s="43" customFormat="1" ht="38.25" hidden="1">
      <c r="A437" s="21"/>
      <c r="B437" s="21"/>
      <c r="C437" s="161"/>
      <c r="D437" s="87" t="s">
        <v>25</v>
      </c>
      <c r="E437" s="184" t="s">
        <v>243</v>
      </c>
      <c r="F437" s="207">
        <v>0</v>
      </c>
      <c r="G437" s="207">
        <v>0</v>
      </c>
      <c r="H437" s="179">
        <f t="shared" si="48"/>
        <v>0</v>
      </c>
      <c r="I437" s="179" t="e">
        <f t="shared" si="49"/>
        <v>#DIV/0!</v>
      </c>
    </row>
    <row r="438" spans="1:9" s="43" customFormat="1" ht="38.25">
      <c r="A438" s="21"/>
      <c r="B438" s="21"/>
      <c r="C438" s="182" t="s">
        <v>520</v>
      </c>
      <c r="D438" s="87"/>
      <c r="E438" s="186" t="s">
        <v>359</v>
      </c>
      <c r="F438" s="207">
        <f>F439</f>
        <v>14416.2</v>
      </c>
      <c r="G438" s="207">
        <f>G439</f>
        <v>14400</v>
      </c>
      <c r="H438" s="179">
        <f t="shared" si="48"/>
        <v>16.200000000000728</v>
      </c>
      <c r="I438" s="179">
        <f t="shared" si="49"/>
        <v>99.88762642027719</v>
      </c>
    </row>
    <row r="439" spans="1:9" s="43" customFormat="1" ht="63.75">
      <c r="A439" s="21"/>
      <c r="B439" s="21"/>
      <c r="C439" s="161" t="s">
        <v>521</v>
      </c>
      <c r="D439" s="87"/>
      <c r="E439" s="183" t="s">
        <v>657</v>
      </c>
      <c r="F439" s="207">
        <f>F444+F442+F440</f>
        <v>14416.2</v>
      </c>
      <c r="G439" s="207">
        <f>G444+G442+G440</f>
        <v>14400</v>
      </c>
      <c r="H439" s="207">
        <f>H444+H442+H440</f>
        <v>16.199999999999818</v>
      </c>
      <c r="I439" s="179">
        <f t="shared" si="49"/>
        <v>99.88762642027719</v>
      </c>
    </row>
    <row r="440" spans="1:9" s="43" customFormat="1" ht="51">
      <c r="A440" s="21"/>
      <c r="B440" s="21"/>
      <c r="C440" s="161" t="s">
        <v>745</v>
      </c>
      <c r="D440" s="87"/>
      <c r="E440" s="183" t="s">
        <v>686</v>
      </c>
      <c r="F440" s="207">
        <f>F441</f>
        <v>9797.2</v>
      </c>
      <c r="G440" s="207">
        <f>G441</f>
        <v>9797.2</v>
      </c>
      <c r="H440" s="207">
        <f>H441</f>
        <v>0</v>
      </c>
      <c r="I440" s="179">
        <f t="shared" si="49"/>
        <v>100</v>
      </c>
    </row>
    <row r="441" spans="1:9" s="43" customFormat="1" ht="38.25">
      <c r="A441" s="21"/>
      <c r="B441" s="21"/>
      <c r="C441" s="161"/>
      <c r="D441" s="87" t="s">
        <v>25</v>
      </c>
      <c r="E441" s="184" t="s">
        <v>243</v>
      </c>
      <c r="F441" s="207">
        <v>9797.2</v>
      </c>
      <c r="G441" s="207">
        <v>9797.2</v>
      </c>
      <c r="H441" s="179">
        <f t="shared" si="48"/>
        <v>0</v>
      </c>
      <c r="I441" s="179">
        <f t="shared" si="49"/>
        <v>100</v>
      </c>
    </row>
    <row r="442" spans="1:9" s="43" customFormat="1" ht="51" hidden="1">
      <c r="A442" s="21"/>
      <c r="B442" s="21"/>
      <c r="C442" s="161" t="s">
        <v>685</v>
      </c>
      <c r="D442" s="87"/>
      <c r="E442" s="183" t="s">
        <v>686</v>
      </c>
      <c r="F442" s="207">
        <f>F443</f>
        <v>0</v>
      </c>
      <c r="G442" s="207">
        <f>G443</f>
        <v>0</v>
      </c>
      <c r="H442" s="179">
        <f>F442-G442</f>
        <v>0</v>
      </c>
      <c r="I442" s="179" t="e">
        <f>G442/F442*100</f>
        <v>#DIV/0!</v>
      </c>
    </row>
    <row r="443" spans="1:9" s="43" customFormat="1" ht="38.25" hidden="1">
      <c r="A443" s="21"/>
      <c r="B443" s="21"/>
      <c r="C443" s="161"/>
      <c r="D443" s="87" t="s">
        <v>25</v>
      </c>
      <c r="E443" s="184" t="s">
        <v>243</v>
      </c>
      <c r="F443" s="207">
        <v>0</v>
      </c>
      <c r="G443" s="207">
        <v>0</v>
      </c>
      <c r="H443" s="179">
        <f>F443-G443</f>
        <v>0</v>
      </c>
      <c r="I443" s="179" t="e">
        <f>G443/F443*100</f>
        <v>#DIV/0!</v>
      </c>
    </row>
    <row r="444" spans="1:9" s="43" customFormat="1" ht="51">
      <c r="A444" s="21"/>
      <c r="B444" s="21"/>
      <c r="C444" s="161" t="s">
        <v>522</v>
      </c>
      <c r="D444" s="87"/>
      <c r="E444" s="183" t="s">
        <v>658</v>
      </c>
      <c r="F444" s="207">
        <f>F445</f>
        <v>4619</v>
      </c>
      <c r="G444" s="207">
        <f>G445</f>
        <v>4602.8</v>
      </c>
      <c r="H444" s="179">
        <f t="shared" si="48"/>
        <v>16.199999999999818</v>
      </c>
      <c r="I444" s="179">
        <f t="shared" si="49"/>
        <v>99.64927473479108</v>
      </c>
    </row>
    <row r="445" spans="1:9" s="43" customFormat="1" ht="38.25">
      <c r="A445" s="21"/>
      <c r="B445" s="21"/>
      <c r="C445" s="161"/>
      <c r="D445" s="87" t="s">
        <v>25</v>
      </c>
      <c r="E445" s="184" t="s">
        <v>243</v>
      </c>
      <c r="F445" s="207">
        <v>4619</v>
      </c>
      <c r="G445" s="207">
        <v>4602.8</v>
      </c>
      <c r="H445" s="179">
        <f>F445-G445</f>
        <v>16.199999999999818</v>
      </c>
      <c r="I445" s="179">
        <f t="shared" si="49"/>
        <v>99.64927473479108</v>
      </c>
    </row>
    <row r="446" spans="1:9" s="43" customFormat="1" ht="38.25">
      <c r="A446" s="21"/>
      <c r="B446" s="21"/>
      <c r="C446" s="175" t="s">
        <v>534</v>
      </c>
      <c r="D446" s="30"/>
      <c r="E446" s="185" t="s">
        <v>360</v>
      </c>
      <c r="F446" s="221">
        <f aca="true" t="shared" si="51" ref="F446:G449">F447</f>
        <v>748.9</v>
      </c>
      <c r="G446" s="221">
        <f t="shared" si="51"/>
        <v>119.6</v>
      </c>
      <c r="H446" s="176">
        <f>F446-G446</f>
        <v>629.3</v>
      </c>
      <c r="I446" s="176">
        <f t="shared" si="49"/>
        <v>15.970089464548003</v>
      </c>
    </row>
    <row r="447" spans="1:9" s="43" customFormat="1" ht="25.5">
      <c r="A447" s="21"/>
      <c r="B447" s="21"/>
      <c r="C447" s="182" t="s">
        <v>542</v>
      </c>
      <c r="D447" s="190"/>
      <c r="E447" s="202" t="s">
        <v>669</v>
      </c>
      <c r="F447" s="208">
        <f t="shared" si="51"/>
        <v>748.9</v>
      </c>
      <c r="G447" s="208">
        <f t="shared" si="51"/>
        <v>119.6</v>
      </c>
      <c r="H447" s="179">
        <f t="shared" si="48"/>
        <v>629.3</v>
      </c>
      <c r="I447" s="179">
        <f t="shared" si="49"/>
        <v>15.970089464548003</v>
      </c>
    </row>
    <row r="448" spans="1:9" s="43" customFormat="1" ht="25.5">
      <c r="A448" s="21"/>
      <c r="B448" s="21"/>
      <c r="C448" s="161" t="s">
        <v>543</v>
      </c>
      <c r="D448" s="87"/>
      <c r="E448" s="159" t="s">
        <v>670</v>
      </c>
      <c r="F448" s="208">
        <f t="shared" si="51"/>
        <v>748.9</v>
      </c>
      <c r="G448" s="208">
        <f t="shared" si="51"/>
        <v>119.6</v>
      </c>
      <c r="H448" s="179">
        <f t="shared" si="48"/>
        <v>629.3</v>
      </c>
      <c r="I448" s="179">
        <f t="shared" si="49"/>
        <v>15.970089464548003</v>
      </c>
    </row>
    <row r="449" spans="1:9" s="43" customFormat="1" ht="12.75">
      <c r="A449" s="21"/>
      <c r="B449" s="21"/>
      <c r="C449" s="161" t="s">
        <v>544</v>
      </c>
      <c r="D449" s="87"/>
      <c r="E449" s="159" t="s">
        <v>671</v>
      </c>
      <c r="F449" s="208">
        <f t="shared" si="51"/>
        <v>748.9</v>
      </c>
      <c r="G449" s="208">
        <f t="shared" si="51"/>
        <v>119.6</v>
      </c>
      <c r="H449" s="179">
        <f t="shared" si="48"/>
        <v>629.3</v>
      </c>
      <c r="I449" s="179">
        <f t="shared" si="49"/>
        <v>15.970089464548003</v>
      </c>
    </row>
    <row r="450" spans="1:9" s="43" customFormat="1" ht="25.5">
      <c r="A450" s="21"/>
      <c r="B450" s="21"/>
      <c r="C450" s="161"/>
      <c r="D450" s="87" t="s">
        <v>18</v>
      </c>
      <c r="E450" s="159" t="s">
        <v>238</v>
      </c>
      <c r="F450" s="208">
        <v>748.9</v>
      </c>
      <c r="G450" s="208">
        <v>119.6</v>
      </c>
      <c r="H450" s="179">
        <f t="shared" si="48"/>
        <v>629.3</v>
      </c>
      <c r="I450" s="179">
        <f t="shared" si="49"/>
        <v>15.970089464548003</v>
      </c>
    </row>
    <row r="451" spans="1:9" s="43" customFormat="1" ht="12.75">
      <c r="A451" s="21"/>
      <c r="B451" s="21" t="s">
        <v>162</v>
      </c>
      <c r="C451" s="36"/>
      <c r="D451" s="36"/>
      <c r="E451" s="32" t="s">
        <v>163</v>
      </c>
      <c r="F451" s="221">
        <f>F452+F457</f>
        <v>21339.1</v>
      </c>
      <c r="G451" s="221">
        <f>G452+G457</f>
        <v>15841.5</v>
      </c>
      <c r="H451" s="176">
        <f t="shared" si="48"/>
        <v>5497.5999999999985</v>
      </c>
      <c r="I451" s="176">
        <f t="shared" si="49"/>
        <v>74.23696407064966</v>
      </c>
    </row>
    <row r="452" spans="1:9" s="43" customFormat="1" ht="38.25">
      <c r="A452" s="35"/>
      <c r="B452" s="35"/>
      <c r="C452" s="175" t="s">
        <v>420</v>
      </c>
      <c r="D452" s="30"/>
      <c r="E452" s="154" t="s">
        <v>350</v>
      </c>
      <c r="F452" s="221">
        <f aca="true" t="shared" si="52" ref="F452:G455">F453</f>
        <v>303</v>
      </c>
      <c r="G452" s="221">
        <f t="shared" si="52"/>
        <v>58</v>
      </c>
      <c r="H452" s="176">
        <f t="shared" si="48"/>
        <v>245</v>
      </c>
      <c r="I452" s="176">
        <f t="shared" si="49"/>
        <v>19.141914191419144</v>
      </c>
    </row>
    <row r="453" spans="1:9" s="43" customFormat="1" ht="25.5">
      <c r="A453" s="35"/>
      <c r="B453" s="35"/>
      <c r="C453" s="182" t="s">
        <v>429</v>
      </c>
      <c r="D453" s="87"/>
      <c r="E453" s="178" t="s">
        <v>352</v>
      </c>
      <c r="F453" s="207">
        <f t="shared" si="52"/>
        <v>303</v>
      </c>
      <c r="G453" s="207">
        <f t="shared" si="52"/>
        <v>58</v>
      </c>
      <c r="H453" s="179">
        <f t="shared" si="48"/>
        <v>245</v>
      </c>
      <c r="I453" s="179">
        <f t="shared" si="49"/>
        <v>19.141914191419144</v>
      </c>
    </row>
    <row r="454" spans="1:9" s="43" customFormat="1" ht="38.25">
      <c r="A454" s="35"/>
      <c r="B454" s="35"/>
      <c r="C454" s="87" t="s">
        <v>430</v>
      </c>
      <c r="D454" s="87"/>
      <c r="E454" s="180" t="s">
        <v>605</v>
      </c>
      <c r="F454" s="207">
        <f t="shared" si="52"/>
        <v>303</v>
      </c>
      <c r="G454" s="207">
        <f t="shared" si="52"/>
        <v>58</v>
      </c>
      <c r="H454" s="179">
        <f t="shared" si="48"/>
        <v>245</v>
      </c>
      <c r="I454" s="179">
        <f t="shared" si="49"/>
        <v>19.141914191419144</v>
      </c>
    </row>
    <row r="455" spans="1:9" s="43" customFormat="1" ht="12.75">
      <c r="A455" s="35"/>
      <c r="B455" s="35"/>
      <c r="C455" s="87" t="s">
        <v>431</v>
      </c>
      <c r="D455" s="87"/>
      <c r="E455" s="180" t="s">
        <v>606</v>
      </c>
      <c r="F455" s="207">
        <f t="shared" si="52"/>
        <v>303</v>
      </c>
      <c r="G455" s="207">
        <f t="shared" si="52"/>
        <v>58</v>
      </c>
      <c r="H455" s="179">
        <f t="shared" si="48"/>
        <v>245</v>
      </c>
      <c r="I455" s="179">
        <f t="shared" si="49"/>
        <v>19.141914191419144</v>
      </c>
    </row>
    <row r="456" spans="1:9" s="42" customFormat="1" ht="26.25" customHeight="1">
      <c r="A456" s="35"/>
      <c r="B456" s="35"/>
      <c r="C456" s="161"/>
      <c r="D456" s="87" t="s">
        <v>18</v>
      </c>
      <c r="E456" s="159" t="s">
        <v>238</v>
      </c>
      <c r="F456" s="207">
        <v>303</v>
      </c>
      <c r="G456" s="207">
        <v>58</v>
      </c>
      <c r="H456" s="179">
        <f t="shared" si="48"/>
        <v>245</v>
      </c>
      <c r="I456" s="179">
        <f t="shared" si="49"/>
        <v>19.141914191419144</v>
      </c>
    </row>
    <row r="457" spans="1:9" s="43" customFormat="1" ht="38.25">
      <c r="A457" s="35"/>
      <c r="B457" s="35"/>
      <c r="C457" s="175" t="s">
        <v>534</v>
      </c>
      <c r="D457" s="30"/>
      <c r="E457" s="185" t="s">
        <v>360</v>
      </c>
      <c r="F457" s="221">
        <f>F458</f>
        <v>21036.1</v>
      </c>
      <c r="G457" s="221">
        <f>G458</f>
        <v>15783.5</v>
      </c>
      <c r="H457" s="176">
        <f t="shared" si="48"/>
        <v>5252.5999999999985</v>
      </c>
      <c r="I457" s="176">
        <f t="shared" si="49"/>
        <v>75.03054273368163</v>
      </c>
    </row>
    <row r="458" spans="1:9" s="43" customFormat="1" ht="25.5">
      <c r="A458" s="35"/>
      <c r="B458" s="35"/>
      <c r="C458" s="182" t="s">
        <v>548</v>
      </c>
      <c r="D458" s="87"/>
      <c r="E458" s="186" t="s">
        <v>370</v>
      </c>
      <c r="F458" s="208">
        <f>F459+F462+F465+F468+F473</f>
        <v>21036.1</v>
      </c>
      <c r="G458" s="208">
        <f>G459+G462+G465+G468+G473</f>
        <v>15783.5</v>
      </c>
      <c r="H458" s="179">
        <f t="shared" si="48"/>
        <v>5252.5999999999985</v>
      </c>
      <c r="I458" s="179">
        <f t="shared" si="49"/>
        <v>75.03054273368163</v>
      </c>
    </row>
    <row r="459" spans="1:9" s="43" customFormat="1" ht="12.75">
      <c r="A459" s="35"/>
      <c r="B459" s="35"/>
      <c r="C459" s="87" t="s">
        <v>549</v>
      </c>
      <c r="D459" s="87"/>
      <c r="E459" s="183" t="s">
        <v>674</v>
      </c>
      <c r="F459" s="208">
        <f>F460</f>
        <v>8920</v>
      </c>
      <c r="G459" s="208">
        <f>G460</f>
        <v>8110.5</v>
      </c>
      <c r="H459" s="179">
        <f t="shared" si="48"/>
        <v>809.5</v>
      </c>
      <c r="I459" s="179">
        <f t="shared" si="49"/>
        <v>90.92488789237669</v>
      </c>
    </row>
    <row r="460" spans="1:9" s="43" customFormat="1" ht="25.5">
      <c r="A460" s="35"/>
      <c r="B460" s="35"/>
      <c r="C460" s="87" t="s">
        <v>550</v>
      </c>
      <c r="D460" s="87"/>
      <c r="E460" s="183" t="s">
        <v>675</v>
      </c>
      <c r="F460" s="208">
        <f>F461</f>
        <v>8920</v>
      </c>
      <c r="G460" s="208">
        <f>G461</f>
        <v>8110.5</v>
      </c>
      <c r="H460" s="179">
        <f>F460-G460</f>
        <v>809.5</v>
      </c>
      <c r="I460" s="179">
        <f t="shared" si="49"/>
        <v>90.92488789237669</v>
      </c>
    </row>
    <row r="461" spans="1:9" ht="25.5">
      <c r="A461" s="35"/>
      <c r="B461" s="35"/>
      <c r="C461" s="175"/>
      <c r="D461" s="87" t="s">
        <v>18</v>
      </c>
      <c r="E461" s="159" t="s">
        <v>238</v>
      </c>
      <c r="F461" s="208">
        <v>8920</v>
      </c>
      <c r="G461" s="208">
        <v>8110.5</v>
      </c>
      <c r="H461" s="179">
        <f aca="true" t="shared" si="53" ref="H461:H502">F461-G461</f>
        <v>809.5</v>
      </c>
      <c r="I461" s="179">
        <f t="shared" si="49"/>
        <v>90.92488789237669</v>
      </c>
    </row>
    <row r="462" spans="1:9" ht="12.75">
      <c r="A462" s="35"/>
      <c r="B462" s="35"/>
      <c r="C462" s="161" t="s">
        <v>551</v>
      </c>
      <c r="D462" s="87"/>
      <c r="E462" s="183" t="s">
        <v>676</v>
      </c>
      <c r="F462" s="207">
        <f>F463</f>
        <v>7618.8</v>
      </c>
      <c r="G462" s="207">
        <f>G463</f>
        <v>4487.4</v>
      </c>
      <c r="H462" s="179">
        <f t="shared" si="53"/>
        <v>3131.4000000000005</v>
      </c>
      <c r="I462" s="179">
        <f t="shared" si="49"/>
        <v>58.899039218774604</v>
      </c>
    </row>
    <row r="463" spans="1:9" ht="25.5">
      <c r="A463" s="35"/>
      <c r="B463" s="35"/>
      <c r="C463" s="161" t="s">
        <v>552</v>
      </c>
      <c r="D463" s="87"/>
      <c r="E463" s="183" t="s">
        <v>675</v>
      </c>
      <c r="F463" s="207">
        <f>F464</f>
        <v>7618.8</v>
      </c>
      <c r="G463" s="207">
        <f>G464</f>
        <v>4487.4</v>
      </c>
      <c r="H463" s="179">
        <f t="shared" si="53"/>
        <v>3131.4000000000005</v>
      </c>
      <c r="I463" s="179">
        <f t="shared" si="49"/>
        <v>58.899039218774604</v>
      </c>
    </row>
    <row r="464" spans="1:9" ht="25.5">
      <c r="A464" s="35"/>
      <c r="B464" s="35"/>
      <c r="C464" s="161"/>
      <c r="D464" s="87" t="s">
        <v>18</v>
      </c>
      <c r="E464" s="159" t="s">
        <v>238</v>
      </c>
      <c r="F464" s="208">
        <v>7618.8</v>
      </c>
      <c r="G464" s="208">
        <v>4487.4</v>
      </c>
      <c r="H464" s="179">
        <f t="shared" si="53"/>
        <v>3131.4000000000005</v>
      </c>
      <c r="I464" s="179">
        <f t="shared" si="49"/>
        <v>58.899039218774604</v>
      </c>
    </row>
    <row r="465" spans="1:9" ht="25.5">
      <c r="A465" s="35"/>
      <c r="B465" s="35"/>
      <c r="C465" s="161" t="s">
        <v>553</v>
      </c>
      <c r="D465" s="87"/>
      <c r="E465" s="183" t="s">
        <v>677</v>
      </c>
      <c r="F465" s="208">
        <f>F466</f>
        <v>91</v>
      </c>
      <c r="G465" s="208">
        <f>G466</f>
        <v>91</v>
      </c>
      <c r="H465" s="179">
        <f t="shared" si="53"/>
        <v>0</v>
      </c>
      <c r="I465" s="179">
        <f t="shared" si="49"/>
        <v>100</v>
      </c>
    </row>
    <row r="466" spans="1:9" ht="25.5">
      <c r="A466" s="35"/>
      <c r="B466" s="35"/>
      <c r="C466" s="161" t="s">
        <v>554</v>
      </c>
      <c r="D466" s="87"/>
      <c r="E466" s="183" t="s">
        <v>675</v>
      </c>
      <c r="F466" s="208">
        <f>F467</f>
        <v>91</v>
      </c>
      <c r="G466" s="208">
        <f>G467</f>
        <v>91</v>
      </c>
      <c r="H466" s="179">
        <f t="shared" si="53"/>
        <v>0</v>
      </c>
      <c r="I466" s="179">
        <f t="shared" si="49"/>
        <v>100</v>
      </c>
    </row>
    <row r="467" spans="1:9" ht="25.5">
      <c r="A467" s="35"/>
      <c r="B467" s="35"/>
      <c r="C467" s="161"/>
      <c r="D467" s="87" t="s">
        <v>18</v>
      </c>
      <c r="E467" s="159" t="s">
        <v>238</v>
      </c>
      <c r="F467" s="207">
        <v>91</v>
      </c>
      <c r="G467" s="207">
        <v>91</v>
      </c>
      <c r="H467" s="179">
        <f t="shared" si="53"/>
        <v>0</v>
      </c>
      <c r="I467" s="179">
        <f t="shared" si="49"/>
        <v>100</v>
      </c>
    </row>
    <row r="468" spans="1:9" ht="12.75">
      <c r="A468" s="35"/>
      <c r="B468" s="35"/>
      <c r="C468" s="161" t="s">
        <v>555</v>
      </c>
      <c r="D468" s="87"/>
      <c r="E468" s="183" t="s">
        <v>678</v>
      </c>
      <c r="F468" s="207">
        <f>F469+F471</f>
        <v>4329.8</v>
      </c>
      <c r="G468" s="207">
        <f>G469+G471</f>
        <v>3018.1</v>
      </c>
      <c r="H468" s="207">
        <f>H469+H471</f>
        <v>1311.7000000000003</v>
      </c>
      <c r="I468" s="179">
        <f aca="true" t="shared" si="54" ref="I468:I494">G468/F468*100</f>
        <v>69.70529816619705</v>
      </c>
    </row>
    <row r="469" spans="1:9" ht="25.5">
      <c r="A469" s="35"/>
      <c r="B469" s="35"/>
      <c r="C469" s="161" t="s">
        <v>556</v>
      </c>
      <c r="D469" s="87"/>
      <c r="E469" s="183" t="s">
        <v>675</v>
      </c>
      <c r="F469" s="207">
        <f>F470</f>
        <v>4329.8</v>
      </c>
      <c r="G469" s="207">
        <f>G470</f>
        <v>3018.1</v>
      </c>
      <c r="H469" s="179">
        <f t="shared" si="53"/>
        <v>1311.7000000000003</v>
      </c>
      <c r="I469" s="179">
        <f t="shared" si="54"/>
        <v>69.70529816619705</v>
      </c>
    </row>
    <row r="470" spans="1:9" ht="25.5">
      <c r="A470" s="35"/>
      <c r="B470" s="35"/>
      <c r="C470" s="161"/>
      <c r="D470" s="87" t="s">
        <v>18</v>
      </c>
      <c r="E470" s="159" t="s">
        <v>238</v>
      </c>
      <c r="F470" s="207">
        <v>4329.8</v>
      </c>
      <c r="G470" s="207">
        <v>3018.1</v>
      </c>
      <c r="H470" s="179">
        <f t="shared" si="53"/>
        <v>1311.7000000000003</v>
      </c>
      <c r="I470" s="179">
        <f t="shared" si="54"/>
        <v>69.70529816619705</v>
      </c>
    </row>
    <row r="471" spans="1:9" ht="51" hidden="1">
      <c r="A471" s="35"/>
      <c r="B471" s="35"/>
      <c r="C471" s="161" t="s">
        <v>746</v>
      </c>
      <c r="D471" s="87"/>
      <c r="E471" s="159" t="s">
        <v>754</v>
      </c>
      <c r="F471" s="207">
        <f>F472</f>
        <v>0</v>
      </c>
      <c r="G471" s="207">
        <f>G472</f>
        <v>0</v>
      </c>
      <c r="H471" s="207">
        <f>H472</f>
        <v>0</v>
      </c>
      <c r="I471" s="179" t="e">
        <f t="shared" si="54"/>
        <v>#DIV/0!</v>
      </c>
    </row>
    <row r="472" spans="1:9" ht="25.5" hidden="1">
      <c r="A472" s="35"/>
      <c r="B472" s="35"/>
      <c r="C472" s="161"/>
      <c r="D472" s="87" t="s">
        <v>18</v>
      </c>
      <c r="E472" s="159" t="s">
        <v>238</v>
      </c>
      <c r="F472" s="207">
        <v>0</v>
      </c>
      <c r="G472" s="207"/>
      <c r="H472" s="179">
        <f t="shared" si="53"/>
        <v>0</v>
      </c>
      <c r="I472" s="179" t="e">
        <f t="shared" si="54"/>
        <v>#DIV/0!</v>
      </c>
    </row>
    <row r="473" spans="1:9" s="25" customFormat="1" ht="38.25">
      <c r="A473" s="35"/>
      <c r="B473" s="35"/>
      <c r="C473" s="161" t="s">
        <v>557</v>
      </c>
      <c r="D473" s="87"/>
      <c r="E473" s="183" t="s">
        <v>679</v>
      </c>
      <c r="F473" s="207">
        <f>F474</f>
        <v>76.5</v>
      </c>
      <c r="G473" s="207">
        <f>G474</f>
        <v>76.5</v>
      </c>
      <c r="H473" s="179">
        <f t="shared" si="53"/>
        <v>0</v>
      </c>
      <c r="I473" s="179">
        <f t="shared" si="54"/>
        <v>100</v>
      </c>
    </row>
    <row r="474" spans="1:9" ht="25.5">
      <c r="A474" s="35"/>
      <c r="B474" s="35"/>
      <c r="C474" s="161" t="s">
        <v>558</v>
      </c>
      <c r="D474" s="87"/>
      <c r="E474" s="183" t="s">
        <v>675</v>
      </c>
      <c r="F474" s="207">
        <f>F475</f>
        <v>76.5</v>
      </c>
      <c r="G474" s="207">
        <f>G475</f>
        <v>76.5</v>
      </c>
      <c r="H474" s="179">
        <f t="shared" si="53"/>
        <v>0</v>
      </c>
      <c r="I474" s="179">
        <f t="shared" si="54"/>
        <v>100</v>
      </c>
    </row>
    <row r="475" spans="1:9" ht="25.5">
      <c r="A475" s="35"/>
      <c r="B475" s="35"/>
      <c r="C475" s="161"/>
      <c r="D475" s="87" t="s">
        <v>18</v>
      </c>
      <c r="E475" s="159" t="s">
        <v>238</v>
      </c>
      <c r="F475" s="207">
        <v>76.5</v>
      </c>
      <c r="G475" s="207">
        <v>76.5</v>
      </c>
      <c r="H475" s="179">
        <f t="shared" si="53"/>
        <v>0</v>
      </c>
      <c r="I475" s="179">
        <f t="shared" si="54"/>
        <v>100</v>
      </c>
    </row>
    <row r="476" spans="1:9" ht="24">
      <c r="A476" s="21"/>
      <c r="B476" s="21" t="s">
        <v>164</v>
      </c>
      <c r="C476" s="34"/>
      <c r="D476" s="21"/>
      <c r="E476" s="32" t="s">
        <v>165</v>
      </c>
      <c r="F476" s="221">
        <f>F477</f>
        <v>7016.5</v>
      </c>
      <c r="G476" s="221">
        <f>G477</f>
        <v>7009.2</v>
      </c>
      <c r="H476" s="176">
        <f t="shared" si="53"/>
        <v>7.300000000000182</v>
      </c>
      <c r="I476" s="176">
        <f t="shared" si="54"/>
        <v>99.8959595239792</v>
      </c>
    </row>
    <row r="477" spans="1:9" ht="38.25">
      <c r="A477" s="35"/>
      <c r="B477" s="35"/>
      <c r="C477" s="175" t="s">
        <v>534</v>
      </c>
      <c r="D477" s="30"/>
      <c r="E477" s="185" t="s">
        <v>360</v>
      </c>
      <c r="F477" s="221">
        <f>F482+F478</f>
        <v>7016.5</v>
      </c>
      <c r="G477" s="221">
        <f>G482+G478</f>
        <v>7009.2</v>
      </c>
      <c r="H477" s="221">
        <f>H482+H478</f>
        <v>7.300000000000182</v>
      </c>
      <c r="I477" s="176">
        <f t="shared" si="54"/>
        <v>99.8959595239792</v>
      </c>
    </row>
    <row r="478" spans="1:9" ht="25.5">
      <c r="A478" s="35"/>
      <c r="B478" s="35"/>
      <c r="C478" s="182" t="s">
        <v>548</v>
      </c>
      <c r="D478" s="87"/>
      <c r="E478" s="186" t="s">
        <v>370</v>
      </c>
      <c r="F478" s="207">
        <f>F479</f>
        <v>6.5</v>
      </c>
      <c r="G478" s="207">
        <f aca="true" t="shared" si="55" ref="G478:H480">G479</f>
        <v>0</v>
      </c>
      <c r="H478" s="207">
        <f t="shared" si="55"/>
        <v>6.5</v>
      </c>
      <c r="I478" s="179">
        <f t="shared" si="54"/>
        <v>0</v>
      </c>
    </row>
    <row r="479" spans="1:9" ht="12.75">
      <c r="A479" s="35"/>
      <c r="B479" s="35"/>
      <c r="C479" s="161" t="s">
        <v>555</v>
      </c>
      <c r="D479" s="87"/>
      <c r="E479" s="183" t="s">
        <v>678</v>
      </c>
      <c r="F479" s="207">
        <f>F480</f>
        <v>6.5</v>
      </c>
      <c r="G479" s="207">
        <f t="shared" si="55"/>
        <v>0</v>
      </c>
      <c r="H479" s="207">
        <f t="shared" si="55"/>
        <v>6.5</v>
      </c>
      <c r="I479" s="179">
        <f t="shared" si="54"/>
        <v>0</v>
      </c>
    </row>
    <row r="480" spans="1:9" ht="63.75">
      <c r="A480" s="35"/>
      <c r="B480" s="35"/>
      <c r="C480" s="161" t="s">
        <v>747</v>
      </c>
      <c r="D480" s="87"/>
      <c r="E480" s="159" t="s">
        <v>755</v>
      </c>
      <c r="F480" s="207">
        <f>F481</f>
        <v>6.5</v>
      </c>
      <c r="G480" s="207">
        <f t="shared" si="55"/>
        <v>0</v>
      </c>
      <c r="H480" s="207">
        <f t="shared" si="55"/>
        <v>6.5</v>
      </c>
      <c r="I480" s="179">
        <f t="shared" si="54"/>
        <v>0</v>
      </c>
    </row>
    <row r="481" spans="1:9" ht="51">
      <c r="A481" s="35"/>
      <c r="B481" s="35"/>
      <c r="C481" s="161"/>
      <c r="D481" s="87" t="s">
        <v>17</v>
      </c>
      <c r="E481" s="159" t="s">
        <v>237</v>
      </c>
      <c r="F481" s="207">
        <v>6.5</v>
      </c>
      <c r="G481" s="207">
        <v>0</v>
      </c>
      <c r="H481" s="179">
        <f t="shared" si="53"/>
        <v>6.5</v>
      </c>
      <c r="I481" s="179">
        <f t="shared" si="54"/>
        <v>0</v>
      </c>
    </row>
    <row r="482" spans="1:9" ht="38.25">
      <c r="A482" s="35"/>
      <c r="B482" s="35"/>
      <c r="C482" s="182" t="s">
        <v>559</v>
      </c>
      <c r="D482" s="87"/>
      <c r="E482" s="186" t="s">
        <v>373</v>
      </c>
      <c r="F482" s="207">
        <f>F483</f>
        <v>7010</v>
      </c>
      <c r="G482" s="207">
        <f>G483</f>
        <v>7009.2</v>
      </c>
      <c r="H482" s="179">
        <f t="shared" si="53"/>
        <v>0.8000000000001819</v>
      </c>
      <c r="I482" s="179">
        <f t="shared" si="54"/>
        <v>99.98858773181169</v>
      </c>
    </row>
    <row r="483" spans="1:9" ht="25.5">
      <c r="A483" s="35"/>
      <c r="B483" s="35"/>
      <c r="C483" s="161" t="s">
        <v>560</v>
      </c>
      <c r="D483" s="87"/>
      <c r="E483" s="180" t="s">
        <v>651</v>
      </c>
      <c r="F483" s="207">
        <f>F484</f>
        <v>7010</v>
      </c>
      <c r="G483" s="207">
        <f>G484</f>
        <v>7009.2</v>
      </c>
      <c r="H483" s="179">
        <f t="shared" si="53"/>
        <v>0.8000000000001819</v>
      </c>
      <c r="I483" s="179">
        <f t="shared" si="54"/>
        <v>99.98858773181169</v>
      </c>
    </row>
    <row r="484" spans="1:9" ht="25.5">
      <c r="A484" s="35"/>
      <c r="B484" s="35"/>
      <c r="C484" s="161" t="s">
        <v>561</v>
      </c>
      <c r="D484" s="87"/>
      <c r="E484" s="180" t="s">
        <v>632</v>
      </c>
      <c r="F484" s="207">
        <f>F485+F486+F487</f>
        <v>7010</v>
      </c>
      <c r="G484" s="207">
        <f>G485+G486+G487</f>
        <v>7009.2</v>
      </c>
      <c r="H484" s="179">
        <f t="shared" si="53"/>
        <v>0.8000000000001819</v>
      </c>
      <c r="I484" s="179">
        <f t="shared" si="54"/>
        <v>99.98858773181169</v>
      </c>
    </row>
    <row r="485" spans="1:9" ht="51">
      <c r="A485" s="35"/>
      <c r="B485" s="35"/>
      <c r="C485" s="161"/>
      <c r="D485" s="87" t="s">
        <v>17</v>
      </c>
      <c r="E485" s="159" t="s">
        <v>237</v>
      </c>
      <c r="F485" s="207">
        <f>4692+0.7+1355</f>
        <v>6047.7</v>
      </c>
      <c r="G485" s="207">
        <f>4692+0.7+1355</f>
        <v>6047.7</v>
      </c>
      <c r="H485" s="179">
        <f t="shared" si="53"/>
        <v>0</v>
      </c>
      <c r="I485" s="179">
        <f t="shared" si="54"/>
        <v>100</v>
      </c>
    </row>
    <row r="486" spans="1:9" ht="25.5">
      <c r="A486" s="35"/>
      <c r="B486" s="35"/>
      <c r="C486" s="175"/>
      <c r="D486" s="87" t="s">
        <v>18</v>
      </c>
      <c r="E486" s="159" t="s">
        <v>238</v>
      </c>
      <c r="F486" s="207">
        <f>254.9+395.4</f>
        <v>650.3</v>
      </c>
      <c r="G486" s="207">
        <f>254.9+395.3</f>
        <v>650.2</v>
      </c>
      <c r="H486" s="179">
        <f t="shared" si="53"/>
        <v>0.09999999999990905</v>
      </c>
      <c r="I486" s="179">
        <f t="shared" si="54"/>
        <v>99.98462248193142</v>
      </c>
    </row>
    <row r="487" spans="1:9" ht="12.75">
      <c r="A487" s="35"/>
      <c r="B487" s="35"/>
      <c r="C487" s="161"/>
      <c r="D487" s="87" t="s">
        <v>19</v>
      </c>
      <c r="E487" s="159" t="s">
        <v>20</v>
      </c>
      <c r="F487" s="207">
        <f>307.2+4.4+0.4</f>
        <v>311.99999999999994</v>
      </c>
      <c r="G487" s="207">
        <f>307.2+3.8+0.3</f>
        <v>311.3</v>
      </c>
      <c r="H487" s="179">
        <f t="shared" si="53"/>
        <v>0.6999999999999318</v>
      </c>
      <c r="I487" s="179">
        <f t="shared" si="54"/>
        <v>99.77564102564105</v>
      </c>
    </row>
    <row r="488" spans="1:9" ht="12.75">
      <c r="A488" s="35"/>
      <c r="B488" s="21" t="s">
        <v>158</v>
      </c>
      <c r="C488" s="34"/>
      <c r="D488" s="21"/>
      <c r="E488" s="32" t="s">
        <v>171</v>
      </c>
      <c r="F488" s="221">
        <f aca="true" t="shared" si="56" ref="F488:G493">F489</f>
        <v>45.8</v>
      </c>
      <c r="G488" s="221">
        <f t="shared" si="56"/>
        <v>45.8</v>
      </c>
      <c r="H488" s="176">
        <f t="shared" si="53"/>
        <v>0</v>
      </c>
      <c r="I488" s="176">
        <f t="shared" si="54"/>
        <v>100</v>
      </c>
    </row>
    <row r="489" spans="1:9" ht="12.75">
      <c r="A489" s="35"/>
      <c r="B489" s="21" t="s">
        <v>159</v>
      </c>
      <c r="C489" s="34"/>
      <c r="D489" s="21"/>
      <c r="E489" s="32" t="s">
        <v>160</v>
      </c>
      <c r="F489" s="221">
        <f t="shared" si="56"/>
        <v>45.8</v>
      </c>
      <c r="G489" s="221">
        <f t="shared" si="56"/>
        <v>45.8</v>
      </c>
      <c r="H489" s="176">
        <f t="shared" si="53"/>
        <v>0</v>
      </c>
      <c r="I489" s="176">
        <f t="shared" si="54"/>
        <v>100</v>
      </c>
    </row>
    <row r="490" spans="1:9" ht="63.75">
      <c r="A490" s="35"/>
      <c r="B490" s="35"/>
      <c r="C490" s="175" t="s">
        <v>465</v>
      </c>
      <c r="D490" s="30"/>
      <c r="E490" s="154" t="s">
        <v>374</v>
      </c>
      <c r="F490" s="221">
        <f t="shared" si="56"/>
        <v>45.8</v>
      </c>
      <c r="G490" s="221">
        <f t="shared" si="56"/>
        <v>45.8</v>
      </c>
      <c r="H490" s="176">
        <f t="shared" si="53"/>
        <v>0</v>
      </c>
      <c r="I490" s="176">
        <f t="shared" si="54"/>
        <v>100</v>
      </c>
    </row>
    <row r="491" spans="1:9" ht="12.75">
      <c r="A491" s="35"/>
      <c r="B491" s="35"/>
      <c r="C491" s="182" t="s">
        <v>466</v>
      </c>
      <c r="D491" s="87"/>
      <c r="E491" s="178" t="s">
        <v>378</v>
      </c>
      <c r="F491" s="207">
        <f t="shared" si="56"/>
        <v>45.8</v>
      </c>
      <c r="G491" s="207">
        <f t="shared" si="56"/>
        <v>45.8</v>
      </c>
      <c r="H491" s="179">
        <f t="shared" si="53"/>
        <v>0</v>
      </c>
      <c r="I491" s="179">
        <f t="shared" si="54"/>
        <v>100</v>
      </c>
    </row>
    <row r="492" spans="1:9" ht="38.25">
      <c r="A492" s="35"/>
      <c r="B492" s="35"/>
      <c r="C492" s="161" t="s">
        <v>475</v>
      </c>
      <c r="D492" s="87"/>
      <c r="E492" s="180" t="s">
        <v>637</v>
      </c>
      <c r="F492" s="207">
        <f t="shared" si="56"/>
        <v>45.8</v>
      </c>
      <c r="G492" s="207">
        <f t="shared" si="56"/>
        <v>45.8</v>
      </c>
      <c r="H492" s="179">
        <f t="shared" si="53"/>
        <v>0</v>
      </c>
      <c r="I492" s="179">
        <f t="shared" si="54"/>
        <v>100</v>
      </c>
    </row>
    <row r="493" spans="1:9" ht="38.25">
      <c r="A493" s="35"/>
      <c r="B493" s="35"/>
      <c r="C493" s="161" t="s">
        <v>476</v>
      </c>
      <c r="D493" s="87"/>
      <c r="E493" s="180" t="s">
        <v>638</v>
      </c>
      <c r="F493" s="207">
        <f t="shared" si="56"/>
        <v>45.8</v>
      </c>
      <c r="G493" s="207">
        <f t="shared" si="56"/>
        <v>45.8</v>
      </c>
      <c r="H493" s="179">
        <f t="shared" si="53"/>
        <v>0</v>
      </c>
      <c r="I493" s="179">
        <f t="shared" si="54"/>
        <v>100</v>
      </c>
    </row>
    <row r="494" spans="1:9" ht="25.5">
      <c r="A494" s="35"/>
      <c r="B494" s="35"/>
      <c r="C494" s="161"/>
      <c r="D494" s="87" t="s">
        <v>18</v>
      </c>
      <c r="E494" s="159" t="s">
        <v>238</v>
      </c>
      <c r="F494" s="207">
        <v>45.8</v>
      </c>
      <c r="G494" s="207">
        <v>45.8</v>
      </c>
      <c r="H494" s="179">
        <f t="shared" si="53"/>
        <v>0</v>
      </c>
      <c r="I494" s="179">
        <f t="shared" si="54"/>
        <v>100</v>
      </c>
    </row>
    <row r="495" spans="1:9" ht="12.75">
      <c r="A495" s="35"/>
      <c r="B495" s="21" t="s">
        <v>787</v>
      </c>
      <c r="C495" s="175"/>
      <c r="D495" s="30"/>
      <c r="E495" s="205" t="s">
        <v>789</v>
      </c>
      <c r="F495" s="221">
        <f aca="true" t="shared" si="57" ref="F495:G500">F496</f>
        <v>107.7</v>
      </c>
      <c r="G495" s="221">
        <f t="shared" si="57"/>
        <v>0</v>
      </c>
      <c r="H495" s="176">
        <f aca="true" t="shared" si="58" ref="H495:H501">F495-G495</f>
        <v>107.7</v>
      </c>
      <c r="I495" s="176">
        <f aca="true" t="shared" si="59" ref="I495:I501">G495/F495*100</f>
        <v>0</v>
      </c>
    </row>
    <row r="496" spans="1:9" ht="12.75">
      <c r="A496" s="35"/>
      <c r="B496" s="21" t="s">
        <v>788</v>
      </c>
      <c r="C496" s="175"/>
      <c r="D496" s="30"/>
      <c r="E496" s="205" t="s">
        <v>790</v>
      </c>
      <c r="F496" s="221">
        <f t="shared" si="57"/>
        <v>107.7</v>
      </c>
      <c r="G496" s="221">
        <f t="shared" si="57"/>
        <v>0</v>
      </c>
      <c r="H496" s="176">
        <f t="shared" si="58"/>
        <v>107.7</v>
      </c>
      <c r="I496" s="176">
        <f t="shared" si="59"/>
        <v>0</v>
      </c>
    </row>
    <row r="497" spans="1:9" ht="38.25">
      <c r="A497" s="35"/>
      <c r="B497" s="35"/>
      <c r="C497" s="175" t="s">
        <v>534</v>
      </c>
      <c r="D497" s="30"/>
      <c r="E497" s="185" t="s">
        <v>360</v>
      </c>
      <c r="F497" s="221">
        <f t="shared" si="57"/>
        <v>107.7</v>
      </c>
      <c r="G497" s="221">
        <f t="shared" si="57"/>
        <v>0</v>
      </c>
      <c r="H497" s="176">
        <f t="shared" si="58"/>
        <v>107.7</v>
      </c>
      <c r="I497" s="176">
        <f t="shared" si="59"/>
        <v>0</v>
      </c>
    </row>
    <row r="498" spans="1:9" ht="25.5">
      <c r="A498" s="35"/>
      <c r="B498" s="35"/>
      <c r="C498" s="182" t="s">
        <v>548</v>
      </c>
      <c r="D498" s="87"/>
      <c r="E498" s="186" t="s">
        <v>370</v>
      </c>
      <c r="F498" s="207">
        <f t="shared" si="57"/>
        <v>107.7</v>
      </c>
      <c r="G498" s="207">
        <f t="shared" si="57"/>
        <v>0</v>
      </c>
      <c r="H498" s="179">
        <f t="shared" si="58"/>
        <v>107.7</v>
      </c>
      <c r="I498" s="179">
        <f t="shared" si="59"/>
        <v>0</v>
      </c>
    </row>
    <row r="499" spans="1:9" ht="12.75">
      <c r="A499" s="35"/>
      <c r="B499" s="35"/>
      <c r="C499" s="161" t="s">
        <v>555</v>
      </c>
      <c r="D499" s="87"/>
      <c r="E499" s="183" t="s">
        <v>678</v>
      </c>
      <c r="F499" s="207">
        <f t="shared" si="57"/>
        <v>107.7</v>
      </c>
      <c r="G499" s="207">
        <f t="shared" si="57"/>
        <v>0</v>
      </c>
      <c r="H499" s="179">
        <f t="shared" si="58"/>
        <v>107.7</v>
      </c>
      <c r="I499" s="179">
        <f t="shared" si="59"/>
        <v>0</v>
      </c>
    </row>
    <row r="500" spans="1:9" ht="51">
      <c r="A500" s="35"/>
      <c r="B500" s="35"/>
      <c r="C500" s="161" t="s">
        <v>746</v>
      </c>
      <c r="D500" s="87"/>
      <c r="E500" s="159" t="s">
        <v>754</v>
      </c>
      <c r="F500" s="207">
        <f t="shared" si="57"/>
        <v>107.7</v>
      </c>
      <c r="G500" s="207">
        <f t="shared" si="57"/>
        <v>0</v>
      </c>
      <c r="H500" s="179">
        <f t="shared" si="58"/>
        <v>107.7</v>
      </c>
      <c r="I500" s="179">
        <f t="shared" si="59"/>
        <v>0</v>
      </c>
    </row>
    <row r="501" spans="1:9" ht="25.5">
      <c r="A501" s="35"/>
      <c r="B501" s="35"/>
      <c r="C501" s="161"/>
      <c r="D501" s="87" t="s">
        <v>18</v>
      </c>
      <c r="E501" s="159" t="s">
        <v>238</v>
      </c>
      <c r="F501" s="207">
        <v>107.7</v>
      </c>
      <c r="G501" s="207">
        <v>0</v>
      </c>
      <c r="H501" s="179">
        <f t="shared" si="58"/>
        <v>107.7</v>
      </c>
      <c r="I501" s="179">
        <f t="shared" si="59"/>
        <v>0</v>
      </c>
    </row>
    <row r="502" spans="1:9" ht="12.75">
      <c r="A502" s="45"/>
      <c r="B502" s="45"/>
      <c r="C502" s="45"/>
      <c r="D502" s="45"/>
      <c r="E502" s="46" t="s">
        <v>166</v>
      </c>
      <c r="F502" s="221">
        <f>F9+F32+F155+F177+F250+F334</f>
        <v>369529.8</v>
      </c>
      <c r="G502" s="221">
        <f>G9+G32+G155+G177+G250+G334</f>
        <v>336440.60000000003</v>
      </c>
      <c r="H502" s="176">
        <f t="shared" si="53"/>
        <v>33089.19999999995</v>
      </c>
      <c r="I502" s="176">
        <f>G502/F502*100</f>
        <v>91.0455936165365</v>
      </c>
    </row>
  </sheetData>
  <sheetProtection/>
  <autoFilter ref="A8:I502"/>
  <mergeCells count="3">
    <mergeCell ref="A5:I5"/>
    <mergeCell ref="H2:I2"/>
    <mergeCell ref="H3:I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7"/>
  <sheetViews>
    <sheetView zoomScalePageLayoutView="0" workbookViewId="0" topLeftCell="A1">
      <selection activeCell="H2" sqref="H2:I2"/>
    </sheetView>
  </sheetViews>
  <sheetFormatPr defaultColWidth="9.140625" defaultRowHeight="15"/>
  <cols>
    <col min="1" max="1" width="7.7109375" style="17" customWidth="1"/>
    <col min="2" max="2" width="8.421875" style="17" customWidth="1"/>
    <col min="3" max="3" width="14.28125" style="17" customWidth="1"/>
    <col min="4" max="4" width="9.140625" style="17" customWidth="1"/>
    <col min="5" max="5" width="32.421875" style="17" customWidth="1"/>
    <col min="6" max="6" width="15.28125" style="17" customWidth="1"/>
    <col min="7" max="7" width="15.00390625" style="17" customWidth="1"/>
    <col min="8" max="8" width="14.7109375" style="17" customWidth="1"/>
    <col min="9" max="9" width="16.00390625" style="19" customWidth="1"/>
    <col min="10" max="16384" width="9.140625" style="19" customWidth="1"/>
  </cols>
  <sheetData>
    <row r="1" spans="7:9" ht="15.75">
      <c r="G1" s="242"/>
      <c r="H1" s="277" t="s">
        <v>259</v>
      </c>
      <c r="I1" s="277"/>
    </row>
    <row r="2" spans="2:9" ht="63.75" customHeight="1">
      <c r="B2" s="243"/>
      <c r="E2" s="243"/>
      <c r="F2" s="243"/>
      <c r="G2" s="244"/>
      <c r="H2" s="278" t="s">
        <v>791</v>
      </c>
      <c r="I2" s="278"/>
    </row>
    <row r="3" spans="5:9" ht="15.75" customHeight="1">
      <c r="E3" s="243"/>
      <c r="F3" s="243"/>
      <c r="G3" s="242"/>
      <c r="H3" s="276" t="s">
        <v>772</v>
      </c>
      <c r="I3" s="276"/>
    </row>
    <row r="5" spans="1:9" ht="39.75" customHeight="1">
      <c r="A5" s="287" t="s">
        <v>771</v>
      </c>
      <c r="B5" s="287"/>
      <c r="C5" s="287"/>
      <c r="D5" s="287"/>
      <c r="E5" s="287"/>
      <c r="F5" s="287"/>
      <c r="G5" s="287"/>
      <c r="H5" s="287"/>
      <c r="I5" s="287"/>
    </row>
    <row r="8" spans="1:9" ht="30" customHeight="1">
      <c r="A8" s="245" t="s">
        <v>706</v>
      </c>
      <c r="B8" s="245" t="s">
        <v>707</v>
      </c>
      <c r="C8" s="245" t="s">
        <v>708</v>
      </c>
      <c r="D8" s="245" t="s">
        <v>709</v>
      </c>
      <c r="E8" s="245" t="s">
        <v>710</v>
      </c>
      <c r="F8" s="245" t="s">
        <v>260</v>
      </c>
      <c r="G8" s="245" t="s">
        <v>261</v>
      </c>
      <c r="H8" s="245" t="s">
        <v>262</v>
      </c>
      <c r="I8" s="245" t="s">
        <v>263</v>
      </c>
    </row>
    <row r="9" spans="1:9" ht="10.5" customHeight="1">
      <c r="A9" s="246" t="s">
        <v>696</v>
      </c>
      <c r="B9" s="246" t="s">
        <v>711</v>
      </c>
      <c r="C9" s="246" t="s">
        <v>712</v>
      </c>
      <c r="D9" s="246" t="s">
        <v>279</v>
      </c>
      <c r="E9" s="246" t="s">
        <v>713</v>
      </c>
      <c r="F9" s="246">
        <v>6</v>
      </c>
      <c r="G9" s="246">
        <v>7</v>
      </c>
      <c r="H9" s="246">
        <v>8</v>
      </c>
      <c r="I9" s="246">
        <v>9</v>
      </c>
    </row>
    <row r="10" spans="1:9" ht="36">
      <c r="A10" s="247" t="s">
        <v>97</v>
      </c>
      <c r="B10" s="248"/>
      <c r="C10" s="248"/>
      <c r="D10" s="248"/>
      <c r="E10" s="32" t="s">
        <v>117</v>
      </c>
      <c r="F10" s="249">
        <f aca="true" t="shared" si="0" ref="F10:H14">F11</f>
        <v>59</v>
      </c>
      <c r="G10" s="249">
        <f t="shared" si="0"/>
        <v>59</v>
      </c>
      <c r="H10" s="249">
        <f>F10-G10</f>
        <v>0</v>
      </c>
      <c r="I10" s="249">
        <f aca="true" t="shared" si="1" ref="I10:I24">G10/F10*100</f>
        <v>100</v>
      </c>
    </row>
    <row r="11" spans="1:9" ht="12.75">
      <c r="A11" s="21"/>
      <c r="B11" s="21" t="s">
        <v>135</v>
      </c>
      <c r="C11" s="34"/>
      <c r="D11" s="21"/>
      <c r="E11" s="32" t="s">
        <v>714</v>
      </c>
      <c r="F11" s="249">
        <f t="shared" si="0"/>
        <v>59</v>
      </c>
      <c r="G11" s="249">
        <f t="shared" si="0"/>
        <v>59</v>
      </c>
      <c r="H11" s="249">
        <f>F11-G11</f>
        <v>0</v>
      </c>
      <c r="I11" s="249">
        <f t="shared" si="1"/>
        <v>100</v>
      </c>
    </row>
    <row r="12" spans="1:9" ht="20.25" customHeight="1">
      <c r="A12" s="21"/>
      <c r="B12" s="21" t="s">
        <v>137</v>
      </c>
      <c r="C12" s="34"/>
      <c r="D12" s="21"/>
      <c r="E12" s="32" t="s">
        <v>138</v>
      </c>
      <c r="F12" s="249">
        <f t="shared" si="0"/>
        <v>59</v>
      </c>
      <c r="G12" s="249">
        <f t="shared" si="0"/>
        <v>59</v>
      </c>
      <c r="H12" s="249">
        <f>F12-G12</f>
        <v>0</v>
      </c>
      <c r="I12" s="249">
        <f t="shared" si="1"/>
        <v>100</v>
      </c>
    </row>
    <row r="13" spans="1:9" ht="25.5" customHeight="1">
      <c r="A13" s="35"/>
      <c r="B13" s="21"/>
      <c r="C13" s="182" t="s">
        <v>581</v>
      </c>
      <c r="D13" s="190"/>
      <c r="E13" s="255" t="s">
        <v>381</v>
      </c>
      <c r="F13" s="181">
        <f t="shared" si="0"/>
        <v>59</v>
      </c>
      <c r="G13" s="181">
        <f t="shared" si="0"/>
        <v>59</v>
      </c>
      <c r="H13" s="181">
        <f t="shared" si="0"/>
        <v>0</v>
      </c>
      <c r="I13" s="44">
        <f t="shared" si="1"/>
        <v>100</v>
      </c>
    </row>
    <row r="14" spans="1:9" ht="24.75" customHeight="1">
      <c r="A14" s="21"/>
      <c r="B14" s="21"/>
      <c r="C14" s="161" t="s">
        <v>687</v>
      </c>
      <c r="D14" s="87"/>
      <c r="E14" s="159" t="s">
        <v>705</v>
      </c>
      <c r="F14" s="160">
        <f t="shared" si="0"/>
        <v>59</v>
      </c>
      <c r="G14" s="160">
        <f t="shared" si="0"/>
        <v>59</v>
      </c>
      <c r="H14" s="160">
        <f t="shared" si="0"/>
        <v>0</v>
      </c>
      <c r="I14" s="37">
        <f t="shared" si="1"/>
        <v>100</v>
      </c>
    </row>
    <row r="15" spans="1:9" ht="33" customHeight="1">
      <c r="A15" s="35"/>
      <c r="B15" s="35"/>
      <c r="C15" s="161"/>
      <c r="D15" s="87" t="s">
        <v>21</v>
      </c>
      <c r="E15" s="159" t="s">
        <v>22</v>
      </c>
      <c r="F15" s="160">
        <v>59</v>
      </c>
      <c r="G15" s="160">
        <v>59</v>
      </c>
      <c r="H15" s="122">
        <f>F15-G15</f>
        <v>0</v>
      </c>
      <c r="I15" s="37">
        <f t="shared" si="1"/>
        <v>100</v>
      </c>
    </row>
    <row r="16" spans="1:9" ht="39" customHeight="1">
      <c r="A16" s="21" t="s">
        <v>161</v>
      </c>
      <c r="B16" s="21"/>
      <c r="C16" s="21"/>
      <c r="D16" s="21"/>
      <c r="E16" s="32" t="s">
        <v>30</v>
      </c>
      <c r="F16" s="181">
        <f aca="true" t="shared" si="2" ref="F16:G22">F17</f>
        <v>60.5</v>
      </c>
      <c r="G16" s="181">
        <f t="shared" si="2"/>
        <v>60.5</v>
      </c>
      <c r="H16" s="266">
        <f>F16-G16</f>
        <v>0</v>
      </c>
      <c r="I16" s="44">
        <f t="shared" si="1"/>
        <v>100</v>
      </c>
    </row>
    <row r="17" spans="1:9" ht="26.25" customHeight="1">
      <c r="A17" s="35"/>
      <c r="B17" s="21" t="s">
        <v>131</v>
      </c>
      <c r="C17" s="21"/>
      <c r="D17" s="21"/>
      <c r="E17" s="32" t="s">
        <v>132</v>
      </c>
      <c r="F17" s="181">
        <f t="shared" si="2"/>
        <v>60.5</v>
      </c>
      <c r="G17" s="181">
        <f t="shared" si="2"/>
        <v>60.5</v>
      </c>
      <c r="H17" s="266">
        <f aca="true" t="shared" si="3" ref="H17:H23">F17-G17</f>
        <v>0</v>
      </c>
      <c r="I17" s="44">
        <f t="shared" si="1"/>
        <v>100</v>
      </c>
    </row>
    <row r="18" spans="1:9" ht="33" customHeight="1">
      <c r="A18" s="35"/>
      <c r="B18" s="21" t="s">
        <v>33</v>
      </c>
      <c r="C18" s="34"/>
      <c r="D18" s="21"/>
      <c r="E18" s="32" t="s">
        <v>34</v>
      </c>
      <c r="F18" s="181">
        <f t="shared" si="2"/>
        <v>60.5</v>
      </c>
      <c r="G18" s="181">
        <f t="shared" si="2"/>
        <v>60.5</v>
      </c>
      <c r="H18" s="266">
        <f t="shared" si="3"/>
        <v>0</v>
      </c>
      <c r="I18" s="44">
        <f t="shared" si="1"/>
        <v>100</v>
      </c>
    </row>
    <row r="19" spans="1:9" ht="72.75" customHeight="1">
      <c r="A19" s="35"/>
      <c r="B19" s="35"/>
      <c r="C19" s="175" t="s">
        <v>534</v>
      </c>
      <c r="D19" s="30"/>
      <c r="E19" s="185" t="s">
        <v>360</v>
      </c>
      <c r="F19" s="181">
        <f t="shared" si="2"/>
        <v>60.5</v>
      </c>
      <c r="G19" s="181">
        <f t="shared" si="2"/>
        <v>60.5</v>
      </c>
      <c r="H19" s="266">
        <f t="shared" si="3"/>
        <v>0</v>
      </c>
      <c r="I19" s="44">
        <f t="shared" si="1"/>
        <v>100</v>
      </c>
    </row>
    <row r="20" spans="1:9" ht="49.5" customHeight="1">
      <c r="A20" s="35"/>
      <c r="B20" s="35"/>
      <c r="C20" s="182" t="s">
        <v>535</v>
      </c>
      <c r="D20" s="87"/>
      <c r="E20" s="186" t="s">
        <v>361</v>
      </c>
      <c r="F20" s="160">
        <f t="shared" si="2"/>
        <v>60.5</v>
      </c>
      <c r="G20" s="160">
        <f t="shared" si="2"/>
        <v>60.5</v>
      </c>
      <c r="H20" s="265">
        <f t="shared" si="3"/>
        <v>0</v>
      </c>
      <c r="I20" s="37">
        <f t="shared" si="1"/>
        <v>100</v>
      </c>
    </row>
    <row r="21" spans="1:9" ht="56.25" customHeight="1">
      <c r="A21" s="35"/>
      <c r="B21" s="35"/>
      <c r="C21" s="161" t="s">
        <v>536</v>
      </c>
      <c r="D21" s="87"/>
      <c r="E21" s="183" t="s">
        <v>666</v>
      </c>
      <c r="F21" s="160">
        <f t="shared" si="2"/>
        <v>60.5</v>
      </c>
      <c r="G21" s="160">
        <f t="shared" si="2"/>
        <v>60.5</v>
      </c>
      <c r="H21" s="265">
        <f t="shared" si="3"/>
        <v>0</v>
      </c>
      <c r="I21" s="37">
        <f t="shared" si="1"/>
        <v>100</v>
      </c>
    </row>
    <row r="22" spans="1:9" ht="56.25" customHeight="1">
      <c r="A22" s="35"/>
      <c r="B22" s="35"/>
      <c r="C22" s="161" t="s">
        <v>537</v>
      </c>
      <c r="D22" s="87"/>
      <c r="E22" s="183" t="s">
        <v>660</v>
      </c>
      <c r="F22" s="160">
        <f t="shared" si="2"/>
        <v>60.5</v>
      </c>
      <c r="G22" s="160">
        <f t="shared" si="2"/>
        <v>60.5</v>
      </c>
      <c r="H22" s="265">
        <f t="shared" si="3"/>
        <v>0</v>
      </c>
      <c r="I22" s="37">
        <f t="shared" si="1"/>
        <v>100</v>
      </c>
    </row>
    <row r="23" spans="1:9" ht="47.25" customHeight="1">
      <c r="A23" s="35"/>
      <c r="B23" s="35"/>
      <c r="C23" s="161"/>
      <c r="D23" s="87" t="s">
        <v>18</v>
      </c>
      <c r="E23" s="159" t="s">
        <v>238</v>
      </c>
      <c r="F23" s="160">
        <v>60.5</v>
      </c>
      <c r="G23" s="160">
        <v>60.5</v>
      </c>
      <c r="H23" s="265">
        <f t="shared" si="3"/>
        <v>0</v>
      </c>
      <c r="I23" s="37">
        <f t="shared" si="1"/>
        <v>100</v>
      </c>
    </row>
    <row r="24" spans="1:9" s="253" customFormat="1" ht="14.25">
      <c r="A24" s="288" t="s">
        <v>715</v>
      </c>
      <c r="B24" s="289"/>
      <c r="C24" s="289"/>
      <c r="D24" s="290"/>
      <c r="E24" s="250"/>
      <c r="F24" s="251">
        <f>F10+F16</f>
        <v>119.5</v>
      </c>
      <c r="G24" s="251">
        <f>G10+G16</f>
        <v>119.5</v>
      </c>
      <c r="H24" s="251">
        <f>H10</f>
        <v>0</v>
      </c>
      <c r="I24" s="252">
        <f t="shared" si="1"/>
        <v>100</v>
      </c>
    </row>
    <row r="26" spans="1:8" ht="12.75" customHeight="1">
      <c r="A26" s="254"/>
      <c r="B26" s="243"/>
      <c r="C26" s="243"/>
      <c r="D26" s="243"/>
      <c r="E26" s="243"/>
      <c r="F26" s="243"/>
      <c r="G26" s="243"/>
      <c r="H26" s="243"/>
    </row>
    <row r="27" spans="1:8" ht="12.75" customHeight="1">
      <c r="A27" s="254"/>
      <c r="B27" s="243"/>
      <c r="C27" s="243"/>
      <c r="D27" s="243"/>
      <c r="E27" s="243"/>
      <c r="F27" s="243"/>
      <c r="G27" s="243"/>
      <c r="H27" s="243"/>
    </row>
  </sheetData>
  <sheetProtection/>
  <mergeCells count="5">
    <mergeCell ref="H1:I1"/>
    <mergeCell ref="H2:I2"/>
    <mergeCell ref="H3:I3"/>
    <mergeCell ref="A5:I5"/>
    <mergeCell ref="A24:D24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2"/>
  <sheetViews>
    <sheetView view="pageBreakPreview" zoomScale="110" zoomScaleSheetLayoutView="110" zoomScalePageLayoutView="0" workbookViewId="0" topLeftCell="A1">
      <selection activeCell="D2" sqref="D2:E2"/>
    </sheetView>
  </sheetViews>
  <sheetFormatPr defaultColWidth="9.140625" defaultRowHeight="15" outlineLevelCol="1"/>
  <cols>
    <col min="1" max="1" width="26.28125" style="22" customWidth="1"/>
    <col min="2" max="2" width="50.7109375" style="17" customWidth="1"/>
    <col min="3" max="3" width="16.00390625" style="19" customWidth="1" outlineLevel="1"/>
    <col min="4" max="4" width="16.421875" style="19" customWidth="1" outlineLevel="1"/>
    <col min="5" max="5" width="18.140625" style="19" customWidth="1"/>
    <col min="6" max="16384" width="9.140625" style="19" customWidth="1"/>
  </cols>
  <sheetData>
    <row r="1" spans="4:5" ht="22.5" customHeight="1">
      <c r="D1" s="277" t="s">
        <v>95</v>
      </c>
      <c r="E1" s="277"/>
    </row>
    <row r="2" spans="4:5" ht="51.75" customHeight="1">
      <c r="D2" s="278" t="s">
        <v>791</v>
      </c>
      <c r="E2" s="278"/>
    </row>
    <row r="3" spans="4:5" ht="16.5" customHeight="1">
      <c r="D3" s="278" t="s">
        <v>772</v>
      </c>
      <c r="E3" s="278"/>
    </row>
    <row r="4" spans="4:5" ht="20.25" customHeight="1">
      <c r="D4" s="267"/>
      <c r="E4" s="267"/>
    </row>
    <row r="5" spans="1:5" ht="33.75" customHeight="1">
      <c r="A5" s="291" t="s">
        <v>765</v>
      </c>
      <c r="B5" s="291"/>
      <c r="C5" s="291"/>
      <c r="D5" s="291"/>
      <c r="E5" s="291"/>
    </row>
    <row r="7" spans="1:5" ht="42.75" customHeight="1">
      <c r="A7" s="6" t="s">
        <v>35</v>
      </c>
      <c r="B7" s="59" t="s">
        <v>12</v>
      </c>
      <c r="C7" s="59" t="s">
        <v>260</v>
      </c>
      <c r="D7" s="60" t="s">
        <v>261</v>
      </c>
      <c r="E7" s="120" t="s">
        <v>262</v>
      </c>
    </row>
    <row r="8" spans="1:5" ht="12" customHeight="1">
      <c r="A8" s="23">
        <v>1</v>
      </c>
      <c r="B8" s="23">
        <v>2</v>
      </c>
      <c r="C8" s="23"/>
      <c r="D8" s="23"/>
      <c r="E8" s="23"/>
    </row>
    <row r="9" spans="1:5" ht="23.25" customHeight="1">
      <c r="A9" s="65" t="s">
        <v>101</v>
      </c>
      <c r="B9" s="66" t="s">
        <v>203</v>
      </c>
      <c r="C9" s="63">
        <f>C10-C12</f>
        <v>19082.699999999997</v>
      </c>
      <c r="D9" s="102">
        <f>D10-D12</f>
        <v>13300</v>
      </c>
      <c r="E9" s="102">
        <f>E10-E12</f>
        <v>5782.699999999997</v>
      </c>
    </row>
    <row r="10" spans="1:5" ht="23.25" customHeight="1">
      <c r="A10" s="23" t="s">
        <v>208</v>
      </c>
      <c r="B10" s="64" t="s">
        <v>204</v>
      </c>
      <c r="C10" s="58">
        <f>C11</f>
        <v>49782.7</v>
      </c>
      <c r="D10" s="103">
        <f>D11</f>
        <v>40000</v>
      </c>
      <c r="E10" s="103">
        <f>E11</f>
        <v>9782.699999999997</v>
      </c>
    </row>
    <row r="11" spans="1:5" ht="24.75" customHeight="1">
      <c r="A11" s="23" t="s">
        <v>385</v>
      </c>
      <c r="B11" s="64" t="s">
        <v>386</v>
      </c>
      <c r="C11" s="58">
        <v>49782.7</v>
      </c>
      <c r="D11" s="103">
        <v>40000</v>
      </c>
      <c r="E11" s="103">
        <f>C11-D11</f>
        <v>9782.699999999997</v>
      </c>
    </row>
    <row r="12" spans="1:5" ht="22.5">
      <c r="A12" s="23" t="s">
        <v>209</v>
      </c>
      <c r="B12" s="64" t="s">
        <v>216</v>
      </c>
      <c r="C12" s="58">
        <f>C13</f>
        <v>30700</v>
      </c>
      <c r="D12" s="103">
        <f>D13</f>
        <v>26700</v>
      </c>
      <c r="E12" s="103">
        <f>E13</f>
        <v>4000</v>
      </c>
    </row>
    <row r="13" spans="1:5" ht="22.5">
      <c r="A13" s="23" t="s">
        <v>387</v>
      </c>
      <c r="B13" s="64" t="s">
        <v>388</v>
      </c>
      <c r="C13" s="58">
        <v>30700</v>
      </c>
      <c r="D13" s="103">
        <v>26700</v>
      </c>
      <c r="E13" s="103">
        <f>C13-D13</f>
        <v>4000</v>
      </c>
    </row>
    <row r="14" spans="1:5" s="20" customFormat="1" ht="12.75">
      <c r="A14" s="61" t="s">
        <v>102</v>
      </c>
      <c r="B14" s="62" t="str">
        <f>'[1]Прил №13'!C18</f>
        <v>Изменение остатков средств на счетах по учету средств в бюджете</v>
      </c>
      <c r="C14" s="63">
        <f>C18+C22</f>
        <v>9523.6</v>
      </c>
      <c r="D14" s="63">
        <f>D18+D22</f>
        <v>7688.5</v>
      </c>
      <c r="E14" s="63">
        <f>E18+E22</f>
        <v>1835.1000000000004</v>
      </c>
    </row>
    <row r="15" spans="1:5" s="20" customFormat="1" ht="12.75" hidden="1">
      <c r="A15" s="23" t="s">
        <v>205</v>
      </c>
      <c r="B15" s="64" t="s">
        <v>194</v>
      </c>
      <c r="C15" s="58">
        <f>C16</f>
        <v>0</v>
      </c>
      <c r="D15" s="58"/>
      <c r="E15" s="58">
        <f>E16</f>
        <v>0</v>
      </c>
    </row>
    <row r="16" spans="1:5" s="20" customFormat="1" ht="12.75" hidden="1">
      <c r="A16" s="23" t="s">
        <v>206</v>
      </c>
      <c r="B16" s="64" t="s">
        <v>195</v>
      </c>
      <c r="C16" s="58">
        <f>C17</f>
        <v>0</v>
      </c>
      <c r="D16" s="58"/>
      <c r="E16" s="58">
        <f>E17</f>
        <v>0</v>
      </c>
    </row>
    <row r="17" spans="1:5" s="20" customFormat="1" ht="12.75" hidden="1">
      <c r="A17" s="23" t="s">
        <v>207</v>
      </c>
      <c r="B17" s="100" t="s">
        <v>196</v>
      </c>
      <c r="C17" s="58">
        <f>C18</f>
        <v>0</v>
      </c>
      <c r="D17" s="58"/>
      <c r="E17" s="58">
        <f>E18</f>
        <v>0</v>
      </c>
    </row>
    <row r="18" spans="1:5" ht="12.75" hidden="1">
      <c r="A18" s="23" t="s">
        <v>103</v>
      </c>
      <c r="B18" s="64" t="s">
        <v>104</v>
      </c>
      <c r="C18" s="58"/>
      <c r="D18" s="58"/>
      <c r="E18" s="58">
        <f>C18-D18</f>
        <v>0</v>
      </c>
    </row>
    <row r="19" spans="1:5" ht="12.75">
      <c r="A19" s="23" t="s">
        <v>197</v>
      </c>
      <c r="B19" s="64" t="s">
        <v>198</v>
      </c>
      <c r="C19" s="58">
        <f aca="true" t="shared" si="0" ref="C19:E21">C20</f>
        <v>9523.6</v>
      </c>
      <c r="D19" s="58">
        <f>D20</f>
        <v>7688.5</v>
      </c>
      <c r="E19" s="58">
        <f t="shared" si="0"/>
        <v>1835.1000000000004</v>
      </c>
    </row>
    <row r="20" spans="1:5" ht="12.75">
      <c r="A20" s="23" t="s">
        <v>199</v>
      </c>
      <c r="B20" s="64" t="s">
        <v>200</v>
      </c>
      <c r="C20" s="58">
        <f t="shared" si="0"/>
        <v>9523.6</v>
      </c>
      <c r="D20" s="58">
        <f>D21</f>
        <v>7688.5</v>
      </c>
      <c r="E20" s="58">
        <f t="shared" si="0"/>
        <v>1835.1000000000004</v>
      </c>
    </row>
    <row r="21" spans="1:5" ht="12.75">
      <c r="A21" s="23" t="s">
        <v>201</v>
      </c>
      <c r="B21" s="64" t="s">
        <v>202</v>
      </c>
      <c r="C21" s="58">
        <f t="shared" si="0"/>
        <v>9523.6</v>
      </c>
      <c r="D21" s="58">
        <f>D22</f>
        <v>7688.5</v>
      </c>
      <c r="E21" s="58">
        <f t="shared" si="0"/>
        <v>1835.1000000000004</v>
      </c>
    </row>
    <row r="22" spans="1:5" ht="12.75">
      <c r="A22" s="23" t="s">
        <v>105</v>
      </c>
      <c r="B22" s="64" t="s">
        <v>106</v>
      </c>
      <c r="C22" s="58">
        <f>9546.2-22.6</f>
        <v>9523.6</v>
      </c>
      <c r="D22" s="58">
        <v>7688.5</v>
      </c>
      <c r="E22" s="58">
        <f>C22-D22</f>
        <v>1835.1000000000004</v>
      </c>
    </row>
    <row r="23" spans="1:5" ht="21.75" customHeight="1" hidden="1">
      <c r="A23" s="67" t="s">
        <v>13</v>
      </c>
      <c r="B23" s="66" t="s">
        <v>248</v>
      </c>
      <c r="C23" s="63">
        <f>C24</f>
        <v>0</v>
      </c>
      <c r="D23" s="63">
        <f>D25-D27</f>
        <v>0</v>
      </c>
      <c r="E23" s="63">
        <f>E25-E27</f>
        <v>0</v>
      </c>
    </row>
    <row r="24" spans="1:5" ht="21.75" customHeight="1" hidden="1">
      <c r="A24" s="23" t="s">
        <v>250</v>
      </c>
      <c r="B24" s="64" t="s">
        <v>251</v>
      </c>
      <c r="C24" s="63">
        <f>C25-C26</f>
        <v>0</v>
      </c>
      <c r="D24" s="63"/>
      <c r="E24" s="63"/>
    </row>
    <row r="25" spans="1:5" ht="24.75" customHeight="1" hidden="1">
      <c r="A25" s="23" t="s">
        <v>249</v>
      </c>
      <c r="B25" s="64" t="s">
        <v>244</v>
      </c>
      <c r="C25" s="58">
        <v>0</v>
      </c>
      <c r="D25" s="58"/>
      <c r="E25" s="58"/>
    </row>
    <row r="26" spans="1:5" ht="36" customHeight="1" hidden="1">
      <c r="A26" s="23" t="s">
        <v>253</v>
      </c>
      <c r="B26" s="64" t="s">
        <v>252</v>
      </c>
      <c r="C26" s="58">
        <f>C27</f>
        <v>0</v>
      </c>
      <c r="D26" s="58"/>
      <c r="E26" s="58"/>
    </row>
    <row r="27" spans="1:5" ht="34.5" customHeight="1" hidden="1">
      <c r="A27" s="23" t="s">
        <v>254</v>
      </c>
      <c r="B27" s="64" t="s">
        <v>245</v>
      </c>
      <c r="C27" s="58">
        <v>0</v>
      </c>
      <c r="D27" s="58"/>
      <c r="E27" s="58"/>
    </row>
    <row r="28" spans="1:5" ht="13.5" customHeight="1">
      <c r="A28" s="68"/>
      <c r="B28" s="70"/>
      <c r="C28" s="69"/>
      <c r="D28" s="69"/>
      <c r="E28" s="69"/>
    </row>
    <row r="29" spans="1:5" ht="12.75">
      <c r="A29" s="71"/>
      <c r="B29" s="72" t="s">
        <v>14</v>
      </c>
      <c r="C29" s="63">
        <f>C9+C14</f>
        <v>28606.299999999996</v>
      </c>
      <c r="D29" s="63">
        <f>D9+D14</f>
        <v>20988.5</v>
      </c>
      <c r="E29" s="63">
        <f>E9+E14</f>
        <v>7617.799999999997</v>
      </c>
    </row>
    <row r="31" spans="3:5" ht="12.75">
      <c r="C31" s="162">
        <f>'П №1'!C105</f>
        <v>-28606.29999999999</v>
      </c>
      <c r="D31" s="162">
        <f>'П №1'!D105</f>
        <v>-20988.50000000006</v>
      </c>
      <c r="E31" s="162">
        <f>'П №1'!E105</f>
        <v>-7617.79999999993</v>
      </c>
    </row>
    <row r="32" spans="3:5" ht="12.75">
      <c r="C32" s="269">
        <f>C29+C31</f>
        <v>0</v>
      </c>
      <c r="D32" s="269">
        <f>D29+D31</f>
        <v>-5.820766091346741E-11</v>
      </c>
      <c r="E32" s="269">
        <f>E29+E31</f>
        <v>6.730260793119669E-11</v>
      </c>
    </row>
    <row r="33" ht="12.75">
      <c r="C33" s="73"/>
    </row>
    <row r="42" ht="15.75">
      <c r="B42" s="47"/>
    </row>
  </sheetData>
  <sheetProtection/>
  <mergeCells count="4">
    <mergeCell ref="D3:E3"/>
    <mergeCell ref="A5:E5"/>
    <mergeCell ref="D1:E1"/>
    <mergeCell ref="D2:E2"/>
  </mergeCells>
  <printOptions/>
  <pageMargins left="0.5905511811023623" right="0.35433070866141736" top="0.984251968503937" bottom="0.984251968503937" header="0.5118110236220472" footer="0.5118110236220472"/>
  <pageSetup fitToHeight="0" fitToWidth="1" horizontalDpi="300" verticalDpi="300" orientation="portrait" paperSize="9" scale="73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8.57421875" style="49" customWidth="1"/>
    <col min="2" max="2" width="53.57421875" style="49" customWidth="1"/>
    <col min="3" max="3" width="15.140625" style="49" customWidth="1"/>
    <col min="4" max="4" width="15.57421875" style="50" customWidth="1"/>
    <col min="5" max="5" width="14.28125" style="50" customWidth="1"/>
    <col min="6" max="6" width="0.42578125" style="50" customWidth="1"/>
    <col min="7" max="16384" width="9.140625" style="50" customWidth="1"/>
  </cols>
  <sheetData>
    <row r="1" spans="1:2" ht="12.75">
      <c r="A1" s="48"/>
      <c r="B1" s="48"/>
    </row>
    <row r="2" spans="1:6" ht="15.75">
      <c r="A2" s="48"/>
      <c r="B2" s="48"/>
      <c r="C2" s="5"/>
      <c r="D2" s="293" t="s">
        <v>286</v>
      </c>
      <c r="E2" s="293"/>
      <c r="F2" s="5"/>
    </row>
    <row r="3" spans="1:6" ht="60" customHeight="1">
      <c r="A3" s="48"/>
      <c r="B3" s="48"/>
      <c r="C3" s="27"/>
      <c r="D3" s="278" t="s">
        <v>791</v>
      </c>
      <c r="E3" s="278"/>
      <c r="F3" s="129"/>
    </row>
    <row r="4" spans="1:6" ht="20.25" customHeight="1">
      <c r="A4" s="48"/>
      <c r="B4" s="48"/>
      <c r="C4" s="96"/>
      <c r="D4" s="278" t="s">
        <v>772</v>
      </c>
      <c r="E4" s="278"/>
      <c r="F4" s="129"/>
    </row>
    <row r="5" spans="1:6" ht="15.75" customHeight="1">
      <c r="A5" s="48"/>
      <c r="B5" s="48"/>
      <c r="C5" s="96"/>
      <c r="D5" s="128"/>
      <c r="E5" s="128"/>
      <c r="F5" s="129"/>
    </row>
    <row r="6" spans="1:5" ht="33.75" customHeight="1">
      <c r="A6" s="292" t="s">
        <v>766</v>
      </c>
      <c r="B6" s="292"/>
      <c r="C6" s="292"/>
      <c r="D6" s="292"/>
      <c r="E6" s="286"/>
    </row>
    <row r="7" spans="1:2" ht="12.75">
      <c r="A7" s="48"/>
      <c r="B7" s="48"/>
    </row>
    <row r="8" spans="1:5" ht="25.5">
      <c r="A8" s="51" t="s">
        <v>176</v>
      </c>
      <c r="B8" s="51" t="s">
        <v>0</v>
      </c>
      <c r="C8" s="59" t="s">
        <v>260</v>
      </c>
      <c r="D8" s="51" t="s">
        <v>261</v>
      </c>
      <c r="E8" s="120" t="s">
        <v>262</v>
      </c>
    </row>
    <row r="9" spans="1:5" ht="25.5">
      <c r="A9" s="52" t="s">
        <v>1</v>
      </c>
      <c r="B9" s="53" t="s">
        <v>2</v>
      </c>
      <c r="C9" s="133">
        <f>C10-C11</f>
        <v>19082.699999999997</v>
      </c>
      <c r="D9" s="133">
        <f>D10-D11</f>
        <v>13300</v>
      </c>
      <c r="E9" s="133">
        <f>C9-D9</f>
        <v>5782.699999999997</v>
      </c>
    </row>
    <row r="10" spans="1:5" ht="25.5">
      <c r="A10" s="52" t="s">
        <v>3</v>
      </c>
      <c r="B10" s="53" t="s">
        <v>4</v>
      </c>
      <c r="C10" s="54">
        <v>49782.7</v>
      </c>
      <c r="D10" s="125">
        <v>40000</v>
      </c>
      <c r="E10" s="134">
        <f>C10-D10</f>
        <v>9782.699999999997</v>
      </c>
    </row>
    <row r="11" spans="1:5" ht="25.5" customHeight="1">
      <c r="A11" s="52" t="s">
        <v>5</v>
      </c>
      <c r="B11" s="53" t="s">
        <v>6</v>
      </c>
      <c r="C11" s="54">
        <v>30700</v>
      </c>
      <c r="D11" s="125">
        <v>26700</v>
      </c>
      <c r="E11" s="134">
        <f>C11-D11</f>
        <v>4000</v>
      </c>
    </row>
    <row r="12" spans="1:5" ht="25.5" hidden="1">
      <c r="A12" s="52" t="s">
        <v>7</v>
      </c>
      <c r="B12" s="53" t="s">
        <v>8</v>
      </c>
      <c r="C12" s="58">
        <f>C13-C14</f>
        <v>0</v>
      </c>
      <c r="D12" s="126">
        <f>D13-D14</f>
        <v>0</v>
      </c>
      <c r="E12" s="51" t="s">
        <v>217</v>
      </c>
    </row>
    <row r="13" spans="1:5" ht="12.75" hidden="1">
      <c r="A13" s="52" t="s">
        <v>9</v>
      </c>
      <c r="B13" s="57" t="s">
        <v>10</v>
      </c>
      <c r="C13" s="58">
        <f>'[1]Прил№5'!C18</f>
        <v>0</v>
      </c>
      <c r="D13" s="126">
        <v>0</v>
      </c>
      <c r="E13" s="51" t="s">
        <v>217</v>
      </c>
    </row>
    <row r="14" spans="1:5" ht="12.75" hidden="1">
      <c r="A14" s="52" t="s">
        <v>11</v>
      </c>
      <c r="B14" s="57" t="s">
        <v>6</v>
      </c>
      <c r="C14" s="58">
        <v>0</v>
      </c>
      <c r="D14" s="126">
        <v>0</v>
      </c>
      <c r="E14" s="51" t="s">
        <v>217</v>
      </c>
    </row>
    <row r="15" spans="1:5" ht="12.75" hidden="1">
      <c r="A15" s="52"/>
      <c r="B15" s="53"/>
      <c r="C15" s="54"/>
      <c r="D15" s="51"/>
      <c r="E15" s="51"/>
    </row>
    <row r="16" spans="1:5" ht="12.75" hidden="1">
      <c r="A16" s="52"/>
      <c r="B16" s="53"/>
      <c r="C16" s="54"/>
      <c r="D16" s="51"/>
      <c r="E16" s="51"/>
    </row>
    <row r="18" spans="3:4" ht="12.75">
      <c r="C18" s="55"/>
      <c r="D18" s="56"/>
    </row>
  </sheetData>
  <sheetProtection/>
  <mergeCells count="4">
    <mergeCell ref="A6:E6"/>
    <mergeCell ref="D2:E2"/>
    <mergeCell ref="D3:E3"/>
    <mergeCell ref="D4:E4"/>
  </mergeCells>
  <printOptions/>
  <pageMargins left="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"/>
  <sheetViews>
    <sheetView view="pageBreakPreview" zoomScaleSheetLayoutView="100" workbookViewId="0" topLeftCell="A1">
      <selection activeCell="G2" sqref="G2:H2"/>
    </sheetView>
  </sheetViews>
  <sheetFormatPr defaultColWidth="9.140625" defaultRowHeight="15"/>
  <cols>
    <col min="1" max="1" width="9.140625" style="130" customWidth="1"/>
    <col min="2" max="2" width="29.421875" style="130" bestFit="1" customWidth="1"/>
    <col min="3" max="3" width="22.57421875" style="130" bestFit="1" customWidth="1"/>
    <col min="4" max="4" width="28.140625" style="130" customWidth="1"/>
    <col min="5" max="5" width="18.8515625" style="130" customWidth="1"/>
    <col min="6" max="8" width="17.8515625" style="130" customWidth="1"/>
  </cols>
  <sheetData>
    <row r="1" spans="7:8" ht="15.75">
      <c r="G1" s="277" t="s">
        <v>716</v>
      </c>
      <c r="H1" s="277"/>
    </row>
    <row r="2" spans="7:8" ht="55.5" customHeight="1">
      <c r="G2" s="278" t="s">
        <v>791</v>
      </c>
      <c r="H2" s="278"/>
    </row>
    <row r="3" spans="7:8" ht="15.75" customHeight="1">
      <c r="G3" s="278" t="s">
        <v>772</v>
      </c>
      <c r="H3" s="278"/>
    </row>
    <row r="4" spans="7:8" ht="15">
      <c r="G4" s="5"/>
      <c r="H4" s="5"/>
    </row>
    <row r="5" spans="1:8" ht="15.75">
      <c r="A5" s="294" t="s">
        <v>767</v>
      </c>
      <c r="B5" s="294"/>
      <c r="C5" s="294"/>
      <c r="D5" s="294"/>
      <c r="E5" s="294"/>
      <c r="F5" s="294"/>
      <c r="G5" s="294"/>
      <c r="H5" s="294"/>
    </row>
    <row r="8" spans="1:8" ht="15.75">
      <c r="A8" s="295" t="s">
        <v>267</v>
      </c>
      <c r="B8" s="295" t="s">
        <v>268</v>
      </c>
      <c r="C8" s="295" t="s">
        <v>269</v>
      </c>
      <c r="D8" s="295" t="s">
        <v>270</v>
      </c>
      <c r="E8" s="295" t="s">
        <v>271</v>
      </c>
      <c r="F8" s="295"/>
      <c r="G8" s="295"/>
      <c r="H8" s="295"/>
    </row>
    <row r="9" spans="1:8" ht="220.5">
      <c r="A9" s="295"/>
      <c r="B9" s="295"/>
      <c r="C9" s="295"/>
      <c r="D9" s="295"/>
      <c r="E9" s="131" t="s">
        <v>272</v>
      </c>
      <c r="F9" s="131" t="s">
        <v>273</v>
      </c>
      <c r="G9" s="131" t="s">
        <v>274</v>
      </c>
      <c r="H9" s="131" t="s">
        <v>275</v>
      </c>
    </row>
    <row r="10" spans="1:8" ht="15.75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  <c r="G10" s="132">
        <v>7</v>
      </c>
      <c r="H10" s="132">
        <v>8</v>
      </c>
    </row>
    <row r="11" spans="1:8" ht="15.75">
      <c r="A11" s="132">
        <v>1</v>
      </c>
      <c r="B11" s="132" t="s">
        <v>217</v>
      </c>
      <c r="C11" s="132" t="s">
        <v>217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</row>
    <row r="12" spans="1:8" ht="15.75">
      <c r="A12" s="132"/>
      <c r="B12" s="132" t="s">
        <v>276</v>
      </c>
      <c r="C12" s="132"/>
      <c r="D12" s="132">
        <v>0</v>
      </c>
      <c r="E12" s="132">
        <v>0</v>
      </c>
      <c r="F12" s="132">
        <v>0</v>
      </c>
      <c r="G12" s="132">
        <v>0</v>
      </c>
      <c r="H12" s="132">
        <v>0</v>
      </c>
    </row>
  </sheetData>
  <sheetProtection/>
  <mergeCells count="9">
    <mergeCell ref="G1:H1"/>
    <mergeCell ref="G2:H2"/>
    <mergeCell ref="G3:H3"/>
    <mergeCell ref="A5:H5"/>
    <mergeCell ref="A8:A9"/>
    <mergeCell ref="B8:B9"/>
    <mergeCell ref="C8:C9"/>
    <mergeCell ref="D8:D9"/>
    <mergeCell ref="E8:H8"/>
  </mergeCells>
  <printOptions/>
  <pageMargins left="0.433070866141732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"/>
  <sheetViews>
    <sheetView zoomScalePageLayoutView="0" workbookViewId="0" topLeftCell="A1">
      <selection activeCell="E3" sqref="E3:F3"/>
    </sheetView>
  </sheetViews>
  <sheetFormatPr defaultColWidth="11.28125" defaultRowHeight="15" outlineLevelRow="1"/>
  <cols>
    <col min="1" max="1" width="6.7109375" style="49" customWidth="1"/>
    <col min="2" max="2" width="58.00390625" style="49" customWidth="1"/>
    <col min="3" max="3" width="22.00390625" style="49" customWidth="1"/>
    <col min="4" max="4" width="18.8515625" style="105" customWidth="1"/>
    <col min="5" max="5" width="16.28125" style="50" customWidth="1"/>
    <col min="6" max="6" width="15.57421875" style="50" customWidth="1"/>
    <col min="7" max="16384" width="11.28125" style="50" customWidth="1"/>
  </cols>
  <sheetData>
    <row r="1" spans="1:3" ht="12.75">
      <c r="A1" s="48"/>
      <c r="B1" s="48"/>
      <c r="C1" s="48"/>
    </row>
    <row r="2" spans="1:6" ht="15" customHeight="1">
      <c r="A2" s="48"/>
      <c r="B2" s="48"/>
      <c r="C2" s="142"/>
      <c r="E2" s="142" t="s">
        <v>717</v>
      </c>
      <c r="F2" s="142"/>
    </row>
    <row r="3" spans="1:6" ht="59.25" customHeight="1">
      <c r="A3" s="48"/>
      <c r="B3" s="48"/>
      <c r="C3" s="278"/>
      <c r="D3" s="278"/>
      <c r="E3" s="278" t="s">
        <v>791</v>
      </c>
      <c r="F3" s="278"/>
    </row>
    <row r="4" spans="1:6" ht="15" customHeight="1">
      <c r="A4" s="48"/>
      <c r="B4" s="48"/>
      <c r="C4" s="127"/>
      <c r="E4" s="278" t="s">
        <v>772</v>
      </c>
      <c r="F4" s="278"/>
    </row>
    <row r="5" spans="1:3" ht="12.75">
      <c r="A5" s="48"/>
      <c r="B5" s="48"/>
      <c r="C5" s="48"/>
    </row>
    <row r="6" spans="1:6" ht="48.75" customHeight="1">
      <c r="A6" s="296" t="s">
        <v>768</v>
      </c>
      <c r="B6" s="296"/>
      <c r="C6" s="296"/>
      <c r="D6" s="296"/>
      <c r="E6" s="296"/>
      <c r="F6" s="296"/>
    </row>
    <row r="7" spans="1:3" ht="12.75">
      <c r="A7" s="48"/>
      <c r="B7" s="48"/>
      <c r="C7" s="48"/>
    </row>
    <row r="8" spans="1:6" ht="36" customHeight="1">
      <c r="A8" s="79" t="s">
        <v>176</v>
      </c>
      <c r="B8" s="79" t="s">
        <v>283</v>
      </c>
      <c r="C8" s="140" t="s">
        <v>260</v>
      </c>
      <c r="D8" s="141" t="s">
        <v>261</v>
      </c>
      <c r="E8" s="140" t="s">
        <v>262</v>
      </c>
      <c r="F8" s="140" t="s">
        <v>263</v>
      </c>
    </row>
    <row r="9" spans="1:6" ht="94.5" customHeight="1">
      <c r="A9" s="137">
        <v>1</v>
      </c>
      <c r="B9" s="139" t="s">
        <v>282</v>
      </c>
      <c r="C9" s="147">
        <v>5592.9</v>
      </c>
      <c r="D9" s="224">
        <v>5592.9</v>
      </c>
      <c r="E9" s="147">
        <f>C9-D9</f>
        <v>0</v>
      </c>
      <c r="F9" s="225">
        <f>D9/C9*100</f>
        <v>100</v>
      </c>
    </row>
    <row r="10" spans="1:6" ht="94.5" customHeight="1" outlineLevel="1">
      <c r="A10" s="137">
        <v>2</v>
      </c>
      <c r="B10" s="138" t="s">
        <v>281</v>
      </c>
      <c r="C10" s="147">
        <v>6842.6</v>
      </c>
      <c r="D10" s="147">
        <v>4142.6</v>
      </c>
      <c r="E10" s="147">
        <f>C10-D10</f>
        <v>2700</v>
      </c>
      <c r="F10" s="225">
        <f>D10/C10*100</f>
        <v>60.541314704936724</v>
      </c>
    </row>
    <row r="11" spans="1:6" ht="94.5" customHeight="1" outlineLevel="1">
      <c r="A11" s="137">
        <v>3</v>
      </c>
      <c r="B11" s="82" t="s">
        <v>280</v>
      </c>
      <c r="C11" s="147">
        <v>31036.8</v>
      </c>
      <c r="D11" s="147">
        <v>24426.8</v>
      </c>
      <c r="E11" s="147">
        <f>C11-D11</f>
        <v>6610</v>
      </c>
      <c r="F11" s="144">
        <f>D11/C11*100</f>
        <v>78.70270130941334</v>
      </c>
    </row>
    <row r="12" spans="1:6" ht="94.5" customHeight="1" hidden="1" outlineLevel="1">
      <c r="A12" s="136" t="s">
        <v>279</v>
      </c>
      <c r="B12" s="82" t="s">
        <v>278</v>
      </c>
      <c r="C12" s="147">
        <v>0</v>
      </c>
      <c r="D12" s="146" t="s">
        <v>217</v>
      </c>
      <c r="E12" s="148" t="s">
        <v>217</v>
      </c>
      <c r="F12" s="143" t="s">
        <v>217</v>
      </c>
    </row>
    <row r="13" spans="1:6" ht="15.75" outlineLevel="1">
      <c r="A13" s="84"/>
      <c r="B13" s="85" t="s">
        <v>175</v>
      </c>
      <c r="C13" s="145">
        <f>SUM(C9:C12)</f>
        <v>43472.3</v>
      </c>
      <c r="D13" s="145">
        <f>SUM(D9:D12)</f>
        <v>34162.3</v>
      </c>
      <c r="E13" s="145">
        <f>SUM(E9:E12)</f>
        <v>9310</v>
      </c>
      <c r="F13" s="145">
        <f>D13/C13*100</f>
        <v>78.58406387515728</v>
      </c>
    </row>
  </sheetData>
  <sheetProtection/>
  <mergeCells count="4">
    <mergeCell ref="A6:F6"/>
    <mergeCell ref="C3:D3"/>
    <mergeCell ref="E3:F3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Владимировна</cp:lastModifiedBy>
  <cp:lastPrinted>2017-03-29T11:13:34Z</cp:lastPrinted>
  <dcterms:created xsi:type="dcterms:W3CDTF">2010-10-26T04:55:36Z</dcterms:created>
  <dcterms:modified xsi:type="dcterms:W3CDTF">2017-05-10T06:31:10Z</dcterms:modified>
  <cp:category/>
  <cp:version/>
  <cp:contentType/>
  <cp:contentStatus/>
</cp:coreProperties>
</file>