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55" windowWidth="15480" windowHeight="9345" tabRatio="753" firstSheet="2" activeTab="11"/>
  </bookViews>
  <sheets>
    <sheet name="П №1" sheetId="1" r:id="rId1"/>
    <sheet name="П № 2" sheetId="2" r:id="rId2"/>
    <sheet name="П № 3" sheetId="3" r:id="rId3"/>
    <sheet name="П № 4" sheetId="4" r:id="rId4"/>
    <sheet name="П №5" sheetId="5" r:id="rId5"/>
    <sheet name="П № 6" sheetId="6" r:id="rId6"/>
    <sheet name="П № 7" sheetId="7" r:id="rId7"/>
    <sheet name="П №8" sheetId="8" r:id="rId8"/>
    <sheet name="П №9" sheetId="9" r:id="rId9"/>
    <sheet name="П № 10" sheetId="10" r:id="rId10"/>
    <sheet name="П № 11" sheetId="11" r:id="rId11"/>
    <sheet name="Сведения о численности" sheetId="12" r:id="rId12"/>
  </sheets>
  <externalReferences>
    <externalReference r:id="rId15"/>
  </externalReferences>
  <definedNames>
    <definedName name="_xlnm._FilterDatabase" localSheetId="9" hidden="1">'П № 10'!$B$8:$D$12</definedName>
    <definedName name="_xlnm._FilterDatabase" localSheetId="10" hidden="1">'П № 11'!$B$8:$D$17</definedName>
    <definedName name="_xlnm._FilterDatabase" localSheetId="1" hidden="1">'П № 2'!$A$8:$G$359</definedName>
    <definedName name="_xlnm._FilterDatabase" localSheetId="2" hidden="1">'П № 3'!$A$8:$H$486</definedName>
    <definedName name="_xlnm._FilterDatabase" localSheetId="3" hidden="1">'П № 4'!$A$8:$I$486</definedName>
    <definedName name="_xlnm.Print_Titles" localSheetId="1">'П № 2'!$8:$8</definedName>
    <definedName name="_xlnm.Print_Titles" localSheetId="2">'П № 3'!$8:$8</definedName>
    <definedName name="_xlnm.Print_Titles" localSheetId="3">'П № 4'!$8:$8</definedName>
    <definedName name="_xlnm.Print_Area" localSheetId="9">'П № 10'!$A$1:$I$24</definedName>
    <definedName name="_xlnm.Print_Area" localSheetId="10">'П № 11'!$A$1:$J$20</definedName>
    <definedName name="_xlnm.Print_Area" localSheetId="1">'П № 2'!$A$1:$G$364</definedName>
    <definedName name="_xlnm.Print_Area" localSheetId="2">'П № 3'!$A$1:$H$491</definedName>
    <definedName name="_xlnm.Print_Area" localSheetId="3">'П № 4'!$A$1:$I$491</definedName>
    <definedName name="_xlnm.Print_Area" localSheetId="5">'П № 6'!$A$1:$E$30</definedName>
    <definedName name="_xlnm.Print_Area" localSheetId="6">'П № 7'!$A$1:$F$16</definedName>
    <definedName name="_xlnm.Print_Area" localSheetId="0">'П №1'!$A$1:$F$113</definedName>
  </definedNames>
  <calcPr fullCalcOnLoad="1"/>
</workbook>
</file>

<file path=xl/sharedStrings.xml><?xml version="1.0" encoding="utf-8"?>
<sst xmlns="http://schemas.openxmlformats.org/spreadsheetml/2006/main" count="3105" uniqueCount="873">
  <si>
    <t>Перечень муниципальных внутренних заимствований</t>
  </si>
  <si>
    <t>1.</t>
  </si>
  <si>
    <t>Договоры о получении и погашении Краснокамским городским поселением кредитов коммерческих банков</t>
  </si>
  <si>
    <t>1.1.</t>
  </si>
  <si>
    <t>привлечение кредитов (в разрезе банков после проведения конкурса)</t>
  </si>
  <si>
    <t>1.2.</t>
  </si>
  <si>
    <t>погашение кредитов</t>
  </si>
  <si>
    <t>2.</t>
  </si>
  <si>
    <t>Договоры на получение и погашение бюджетных кредитов от других бюджетов бюджетной системы РФ</t>
  </si>
  <si>
    <t>2.1.</t>
  </si>
  <si>
    <t xml:space="preserve">привлечение кредитов </t>
  </si>
  <si>
    <t>2.2.</t>
  </si>
  <si>
    <t>Наименование кода источника внутреннего финансирования дефицита бюджета</t>
  </si>
  <si>
    <t>000 01 03 00 00 00 0000 000</t>
  </si>
  <si>
    <t>ИТОГО ИСТОЧНИКОВ ВНУТРЕННЕГО ФИНАНСИРОВАНИЯ ДЕФИЦИТА БЮДЖЕТА: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</si>
  <si>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</si>
  <si>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</si>
  <si>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</si>
  <si>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</si>
  <si>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</si>
  <si>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</si>
  <si>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</si>
  <si>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</si>
  <si>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</si>
  <si>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</si>
  <si>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</si>
  <si>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</si>
  <si>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</si>
  <si>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000 1 13 00000 00 0000 000</t>
  </si>
  <si>
    <t>000 1 13 01000 00 0000 130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</si>
  <si>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</si>
  <si>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</si>
  <si>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</si>
  <si>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</si>
  <si>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</si>
  <si>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</si>
  <si>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</si>
  <si>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</si>
  <si>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</si>
  <si>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</si>
  <si>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</si>
  <si>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</si>
  <si>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 000 1 01 02010 01 0000 110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</si>
  <si>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</si>
  <si>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</si>
  <si>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</si>
  <si>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</si>
  <si>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</si>
  <si>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</si>
  <si>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</si>
  <si>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</si>
  <si>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</si>
  <si>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</si>
  <si>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</si>
  <si>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</si>
  <si>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</si>
  <si>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</si>
  <si>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</si>
  <si>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000 1 11 07000 00 0000 120</t>
  </si>
  <si>
    <t>Платежи  от   государственных   и   муниципальных 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</si>
  <si>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</si>
  <si>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</si>
  <si>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</si>
  <si>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000 1 11 09040 00 0000 120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</si>
  <si>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</si>
  <si>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</si>
  <si>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</si>
  <si>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</si>
  <si>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</si>
  <si>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</si>
  <si>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</si>
  <si>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</si>
  <si>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</si>
  <si>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</si>
  <si>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</si>
  <si>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</si>
  <si>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</si>
  <si>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</si>
  <si>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</si>
  <si>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</si>
  <si>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</si>
  <si>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</si>
  <si>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</si>
  <si>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6</t>
  </si>
  <si>
    <t>601</t>
  </si>
  <si>
    <t>602</t>
  </si>
  <si>
    <t>603</t>
  </si>
  <si>
    <t>604</t>
  </si>
  <si>
    <t>605</t>
  </si>
  <si>
    <t>000 01 02 00 00 00 0000 000</t>
  </si>
  <si>
    <t>000 01 05 00 00 00 0000 000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</si>
  <si>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</si>
  <si>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</si>
  <si>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</si>
  <si>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</si>
  <si>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</si>
  <si>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</si>
  <si>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</si>
  <si>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</si>
  <si>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</si>
  <si>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</si>
  <si>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</si>
  <si>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</si>
  <si>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</si>
  <si>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</si>
  <si>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</si>
  <si>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</si>
  <si>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</si>
  <si>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</si>
  <si>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</si>
  <si>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</si>
  <si>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</si>
  <si>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</si>
  <si>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</si>
  <si>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</si>
  <si>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</si>
  <si>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</si>
  <si>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</si>
  <si>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</si>
  <si>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</si>
  <si>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</si>
  <si>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</si>
  <si>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</si>
  <si>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</si>
  <si>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</si>
  <si>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</si>
  <si>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</si>
  <si>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</si>
  <si>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</si>
  <si>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</si>
  <si>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</si>
  <si>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</si>
  <si>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</si>
  <si>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</si>
  <si>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</si>
  <si>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</si>
  <si>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</si>
  <si>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</si>
  <si>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</si>
  <si>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</si>
  <si>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</si>
  <si>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</si>
  <si>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</si>
  <si>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</si>
  <si>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</si>
  <si>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</si>
  <si>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</si>
  <si>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</si>
  <si>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</si>
  <si>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</si>
  <si>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</si>
  <si>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</si>
  <si>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</si>
  <si>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</si>
  <si>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</si>
  <si>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</si>
  <si>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</si>
  <si>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</si>
  <si>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</si>
  <si>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</si>
  <si>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</si>
  <si>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</si>
  <si>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 xml:space="preserve">Всего </t>
  </si>
  <si>
    <t>№ п/п</t>
  </si>
  <si>
    <r>
  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</si>
  <si>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000 1 01 02020 01 0000 110
</t>
  </si>
  <si>
    <t>000 1 05 03010 01 0000 110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</si>
  <si>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</si>
  <si>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</si>
  <si>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</si>
  <si>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</si>
  <si>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</si>
  <si>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</si>
  <si>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</si>
  <si>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</si>
  <si>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</si>
  <si>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</si>
  <si>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</si>
  <si>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</si>
  <si>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000 2 19 00000 00 0000 000</t>
  </si>
  <si>
    <t>Наименование приоритетного муниципального проекта</t>
  </si>
  <si>
    <t>Увеличение остатков средств бюджетов</t>
  </si>
  <si>
    <t>Увеличение прочих остатков средств бюджетов</t>
  </si>
  <si>
    <t>Увеличение  прочих  остатков  денежных   средств бюджетов</t>
  </si>
  <si>
    <t xml:space="preserve">000 01 05 00 00 00 0000 600  </t>
  </si>
  <si>
    <t>Уменьшение остатков средств бюджетов</t>
  </si>
  <si>
    <t xml:space="preserve">000 01 05 02 00 00 0000 600  </t>
  </si>
  <si>
    <t>Уменьшение прочих остатков средств бюджетов</t>
  </si>
  <si>
    <t xml:space="preserve">000 01 05 02 01 00 0000 610  </t>
  </si>
  <si>
    <t>Уменьшение прочих остатков денежных  средств бюджетов</t>
  </si>
  <si>
    <t>Кредиты   кредитных   организаций    в    валюте Российской Федерации</t>
  </si>
  <si>
    <t>Получение кредитов от  кредитных  организаций  в валюте Российской Федерации</t>
  </si>
  <si>
    <t>000 01 05 00 00 00 0000 500</t>
  </si>
  <si>
    <t>000 01 05 02 00 00 0000 500</t>
  </si>
  <si>
    <t>000 01 05 02 01 00 0000 510</t>
  </si>
  <si>
    <t>000 01 02 00 00 00 0000 700</t>
  </si>
  <si>
    <t>000 01 02 00 00 00 0000 800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</si>
  <si>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</si>
  <si>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</si>
  <si>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</si>
  <si>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</si>
  <si>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</si>
  <si>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</si>
  <si>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Погашение кредитов,  предоставленных  кредитными организациями в валюте Российской Федерации</t>
  </si>
  <si>
    <t>-</t>
  </si>
  <si>
    <t>Доходы  от  сдачи  в  аренду  имущества, составляющего государственную (муниципальную)  казну  (за  исключением земельных участков)</t>
  </si>
  <si>
    <t>000 1 11 05070 00 0000 120</t>
  </si>
  <si>
    <t>0407</t>
  </si>
  <si>
    <t>Лесное хозяйство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</si>
  <si>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</si>
  <si>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</si>
  <si>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</si>
  <si>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</si>
  <si>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</si>
  <si>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</si>
  <si>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</si>
  <si>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</si>
  <si>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</si>
  <si>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</si>
  <si>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</si>
  <si>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</si>
  <si>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</si>
  <si>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</si>
  <si>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</si>
  <si>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</si>
  <si>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</si>
  <si>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</si>
  <si>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</si>
  <si>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Мероприятия по планировке территории Краснокамского городского поселения</t>
  </si>
  <si>
    <t>Капитальные вложения в объекты недвижимого имущества государственной (муниципальной) собственности</t>
  </si>
  <si>
    <t>Получение кредитов от других бюджетов бюджетной системы Российской Федерации бюджетам поселений в валюте  Российской Федерации</t>
  </si>
  <si>
    <t>Погашение бюджетами поселений кредитов от других бюджетов бюджетной системы Российской Федерации в валюте  Российской Федерации</t>
  </si>
  <si>
    <t>Субсидии бюджетам бюджетной системы Российской Федерации (межбюджетные субсидии)</t>
  </si>
  <si>
    <t>Бюджетные кредиты от других бюджетов бюджетной системы Российской Федерации</t>
  </si>
  <si>
    <t>000 01 03 01 00 10 0000 710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</si>
  <si>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</si>
  <si>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</si>
  <si>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</si>
  <si>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</si>
  <si>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</si>
  <si>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Приоритетный муниципальный проект  "Первичные меры пожарной безопасности и благоустройство территории"</t>
  </si>
  <si>
    <t>Председатель Думы Краснокамского городского поселения</t>
  </si>
  <si>
    <t>Приложение 3</t>
  </si>
  <si>
    <t>Приложение 5</t>
  </si>
  <si>
    <t>Уточненный план</t>
  </si>
  <si>
    <t>Факт</t>
  </si>
  <si>
    <t>Отклонение, +/-</t>
  </si>
  <si>
    <t>% выполнения</t>
  </si>
  <si>
    <t>000 1 01 02030 01 0000 110</t>
  </si>
  <si>
    <t>Приложение 2</t>
  </si>
  <si>
    <t>Приложение 4</t>
  </si>
  <si>
    <t>п/п</t>
  </si>
  <si>
    <t>Наименование предприятий</t>
  </si>
  <si>
    <t>Цели гарантирования</t>
  </si>
  <si>
    <t>Объем муниципального долга Краснокамского городского поселения в соответствии с договорами о предоставлении муниципальных гарантий Краснокамского городского поселения</t>
  </si>
  <si>
    <t>в том числе</t>
  </si>
  <si>
    <t>Остаток задолженности по предоставленным муниципальным гарантиям Краснокамского городского поселения в прошлые годы</t>
  </si>
  <si>
    <t>Предоставление муниципальных гарантий Краснокамского городского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</si>
  <si>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</si>
  <si>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</si>
  <si>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Итого</t>
  </si>
  <si>
    <t>Приложение 1</t>
  </si>
  <si>
    <t>Выполнение работ по капитальному ремонту и ремонту дворовых территорий многоквартирных домов, проездов к дворовым территориям многоквартирных домов в границах Краснокамского городского поселения</t>
  </si>
  <si>
    <t>4</t>
  </si>
  <si>
    <t>Выполнение работ по содержанию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</si>
  <si>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</si>
  <si>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Наименование направления расходов</t>
  </si>
  <si>
    <t>Приобретение, установка, восстановление малых архитектурных форм</t>
  </si>
  <si>
    <t>Приложение 7</t>
  </si>
  <si>
    <t>Приложение 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</si>
  <si>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</si>
  <si>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</si>
  <si>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</si>
  <si>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</si>
  <si>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</si>
  <si>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Дефицит (-) / Профицит(+)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</si>
  <si>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</si>
  <si>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</si>
  <si>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</si>
  <si>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</si>
  <si>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</si>
  <si>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</si>
  <si>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</si>
  <si>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>Доходы  от  сдачи  в  аренду  имущества, составляющего казну городских поселений (за исключением земельных участков)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</si>
  <si>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</si>
  <si>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</si>
  <si>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</si>
  <si>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</si>
  <si>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</si>
  <si>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</si>
  <si>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</si>
  <si>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</si>
  <si>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</si>
  <si>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</si>
  <si>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</si>
  <si>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</si>
  <si>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</si>
  <si>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</si>
  <si>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</si>
  <si>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</si>
  <si>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000 1 17 01050 13 0000 180</t>
  </si>
  <si>
    <t xml:space="preserve"> Невыясненные поступления, зачисляемые в бюджеты городских поселений
</t>
  </si>
  <si>
    <t>Дотации бюджетам городских поселений на выравнивание бюджетной обеспеченности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</si>
  <si>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</si>
  <si>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</si>
  <si>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000 1 06 06043 00 0000 110</t>
  </si>
  <si>
    <t>000 1 06 06043 13 0000 110</t>
  </si>
  <si>
    <t>Осуществление внешнего муниципального финансового контроля Краснокамского городского поселения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</si>
  <si>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</si>
  <si>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</si>
  <si>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Обеспечение выполнения функций органами местного самоуправления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</si>
  <si>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</si>
  <si>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</si>
  <si>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</si>
  <si>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</si>
  <si>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</si>
  <si>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</si>
  <si>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Мероприятия, осуществляемые органами местного самоуправления</t>
  </si>
  <si>
    <t>Денежные выплаты Почетным гражданам города Краснокамска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</si>
  <si>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</si>
  <si>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</si>
  <si>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Подпрограмма "Обеспечение пожарной безопасности на территории г.Краснокамска"</t>
  </si>
  <si>
    <t>0406</t>
  </si>
  <si>
    <t>Водные ресурсы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</si>
  <si>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</si>
  <si>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Подпрограмма  "Обеспечение пожарной безопасности на территории городских лесов"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</si>
  <si>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</si>
  <si>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</si>
  <si>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</si>
  <si>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</si>
  <si>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</si>
  <si>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"Градостроительная деятельность"</t>
  </si>
  <si>
    <t>Муниципальная программа "Обеспечение жильём  жителей Краснокамского городского поселения"</t>
  </si>
  <si>
    <t>Подпрограмма "Переселение граждан из ветхого аварийного жилищного фонда"</t>
  </si>
  <si>
    <t>Подпрограмма "Капитальный ремонт и модернизация жилищного фонда"</t>
  </si>
  <si>
    <t>Подпрограмма "Содержание и ремонт объектов жилищного хозяйства"</t>
  </si>
  <si>
    <t>Подпрограмма "Газификация Краснокамского городского поселения"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</si>
  <si>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</si>
  <si>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</si>
  <si>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Подпрограмма "Содержание и ремонт объектов внешнего благоустройства и озеленения"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</si>
  <si>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</si>
  <si>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Обеспечение деятельности казенного учреждения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</si>
  <si>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</si>
  <si>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</si>
  <si>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</si>
  <si>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</si>
  <si>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</si>
  <si>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Подпрограмма "Культура г.Краснокамска"</t>
  </si>
  <si>
    <t>1001</t>
  </si>
  <si>
    <t>Пенсионное обеспечение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</si>
  <si>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</si>
  <si>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</si>
  <si>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Подпрограмма "Содействие в обеспечении жильём молодых семей"</t>
  </si>
  <si>
    <t>Подпрограмма "Развитие физической культуры, спорта и туризма"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</si>
  <si>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</si>
  <si>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</si>
  <si>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</si>
  <si>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 организаций   в   валюте   Российской Федерации</t>
  </si>
  <si>
    <t>000 1 06 06030 00 0000 110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</si>
  <si>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</si>
  <si>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</si>
  <si>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</si>
  <si>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</si>
  <si>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</si>
  <si>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0100000000</t>
  </si>
  <si>
    <t>0110000000</t>
  </si>
  <si>
    <t>0110100000</t>
  </si>
  <si>
    <t>0110100010</t>
  </si>
  <si>
    <t>0110200000</t>
  </si>
  <si>
    <t>0110300000</t>
  </si>
  <si>
    <t>0110320110</t>
  </si>
  <si>
    <t>0120000000</t>
  </si>
  <si>
    <t>0120100000</t>
  </si>
  <si>
    <t>0120120120</t>
  </si>
  <si>
    <t>0200000000</t>
  </si>
  <si>
    <t>0210000000</t>
  </si>
  <si>
    <t>0210100000</t>
  </si>
  <si>
    <t>0210120210</t>
  </si>
  <si>
    <t>0210200000</t>
  </si>
  <si>
    <t>0210200010</t>
  </si>
  <si>
    <t>0220000000</t>
  </si>
  <si>
    <t>0220100000</t>
  </si>
  <si>
    <t>0220120220</t>
  </si>
  <si>
    <t>0300000000</t>
  </si>
  <si>
    <t>0300100000</t>
  </si>
  <si>
    <t>03001L0270</t>
  </si>
  <si>
    <t>0300200000</t>
  </si>
  <si>
    <t>0300220320</t>
  </si>
  <si>
    <t>0400000000</t>
  </si>
  <si>
    <t>0410000000</t>
  </si>
  <si>
    <t>0410100000</t>
  </si>
  <si>
    <t>0410120410</t>
  </si>
  <si>
    <t>0410120420</t>
  </si>
  <si>
    <t>0410200000</t>
  </si>
  <si>
    <t>0410220430</t>
  </si>
  <si>
    <t>0410220440</t>
  </si>
  <si>
    <t>0420000000</t>
  </si>
  <si>
    <t>0420100000</t>
  </si>
  <si>
    <t>0420120450</t>
  </si>
  <si>
    <t>0420200000</t>
  </si>
  <si>
    <t>0420220450</t>
  </si>
  <si>
    <t>0420300000</t>
  </si>
  <si>
    <t>0420320450</t>
  </si>
  <si>
    <t>0420400000</t>
  </si>
  <si>
    <t>0420420450</t>
  </si>
  <si>
    <t>0430000000</t>
  </si>
  <si>
    <t>0430100000</t>
  </si>
  <si>
    <t>0430120460</t>
  </si>
  <si>
    <t>0440000000</t>
  </si>
  <si>
    <t>0440100000</t>
  </si>
  <si>
    <t>04401SШ080</t>
  </si>
  <si>
    <t>0500000000</t>
  </si>
  <si>
    <t>0500100000</t>
  </si>
  <si>
    <t>0500120510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</si>
  <si>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</si>
  <si>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</si>
  <si>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</si>
  <si>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</si>
  <si>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</si>
  <si>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</si>
  <si>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</si>
  <si>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</si>
  <si>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0600000000</t>
  </si>
  <si>
    <t>0600100000</t>
  </si>
  <si>
    <t>0600120610</t>
  </si>
  <si>
    <t>0700000000</t>
  </si>
  <si>
    <t>0700100000</t>
  </si>
  <si>
    <t>0700120710</t>
  </si>
  <si>
    <t>0700200000</t>
  </si>
  <si>
    <t>0700220720</t>
  </si>
  <si>
    <t>0800000000</t>
  </si>
  <si>
    <t>0810000000</t>
  </si>
  <si>
    <t>0810100000</t>
  </si>
  <si>
    <t>0810100020</t>
  </si>
  <si>
    <t>0810200000</t>
  </si>
  <si>
    <t>0810200020</t>
  </si>
  <si>
    <t>0810300000</t>
  </si>
  <si>
    <t>0810300020</t>
  </si>
  <si>
    <t>0810400000</t>
  </si>
  <si>
    <t>0810400030</t>
  </si>
  <si>
    <t>0810500000</t>
  </si>
  <si>
    <t>0810520810</t>
  </si>
  <si>
    <t>0820000000</t>
  </si>
  <si>
    <t>0820100000</t>
  </si>
  <si>
    <t>0820100020</t>
  </si>
  <si>
    <t>0820200000</t>
  </si>
  <si>
    <t>0820200030</t>
  </si>
  <si>
    <t>0830000000</t>
  </si>
  <si>
    <t>0830100000</t>
  </si>
  <si>
    <t>0830100020</t>
  </si>
  <si>
    <t>0830200000</t>
  </si>
  <si>
    <t>0830220820</t>
  </si>
  <si>
    <t>0830300000</t>
  </si>
  <si>
    <t>0830300030</t>
  </si>
  <si>
    <t>0840000000</t>
  </si>
  <si>
    <t>0840100000</t>
  </si>
  <si>
    <t>0840100040</t>
  </si>
  <si>
    <t>0840200000</t>
  </si>
  <si>
    <t>0840200040</t>
  </si>
  <si>
    <t>0850000000</t>
  </si>
  <si>
    <t>0850100000</t>
  </si>
  <si>
    <t>0850100010</t>
  </si>
  <si>
    <t>0850200000</t>
  </si>
  <si>
    <t>0850200020</t>
  </si>
  <si>
    <t>0900000000</t>
  </si>
  <si>
    <t>0910000000</t>
  </si>
  <si>
    <t>0910100000</t>
  </si>
  <si>
    <t>0920000000</t>
  </si>
  <si>
    <t>0920100000</t>
  </si>
  <si>
    <t>0920109502</t>
  </si>
  <si>
    <t>0920109602</t>
  </si>
  <si>
    <t>09201S9602</t>
  </si>
  <si>
    <t>0930000000</t>
  </si>
  <si>
    <t>0930100000</t>
  </si>
  <si>
    <t>0930100020</t>
  </si>
  <si>
    <t>1000000000</t>
  </si>
  <si>
    <t>1010000000</t>
  </si>
  <si>
    <t>1010100000</t>
  </si>
  <si>
    <t>1010100050</t>
  </si>
  <si>
    <t>1010300000</t>
  </si>
  <si>
    <t>1010300050</t>
  </si>
  <si>
    <t>1010500000</t>
  </si>
  <si>
    <t>1010500050</t>
  </si>
  <si>
    <t>1020000000</t>
  </si>
  <si>
    <t>1020100000</t>
  </si>
  <si>
    <t>10201SP050</t>
  </si>
  <si>
    <t>1020300000</t>
  </si>
  <si>
    <t>1020300060</t>
  </si>
  <si>
    <t>1020600000</t>
  </si>
  <si>
    <t>1020600060</t>
  </si>
  <si>
    <t>1020700000</t>
  </si>
  <si>
    <t>1020700060</t>
  </si>
  <si>
    <t>1020900000</t>
  </si>
  <si>
    <t>1020900060</t>
  </si>
  <si>
    <t>1030000000</t>
  </si>
  <si>
    <t>1030100000</t>
  </si>
  <si>
    <t>10301S9601</t>
  </si>
  <si>
    <t>1100000000</t>
  </si>
  <si>
    <t>1110000000</t>
  </si>
  <si>
    <t>1110100000</t>
  </si>
  <si>
    <t>1110100060</t>
  </si>
  <si>
    <t>1110200000</t>
  </si>
  <si>
    <t>1110200060</t>
  </si>
  <si>
    <t>1110300000</t>
  </si>
  <si>
    <t>1110300060</t>
  </si>
  <si>
    <t>1120000000</t>
  </si>
  <si>
    <t>1120100000</t>
  </si>
  <si>
    <t>1120120910</t>
  </si>
  <si>
    <t>1130000000</t>
  </si>
  <si>
    <t>1130100000</t>
  </si>
  <si>
    <t>1130120920</t>
  </si>
  <si>
    <t>1140000000</t>
  </si>
  <si>
    <t>1140100000</t>
  </si>
  <si>
    <t>1140120930</t>
  </si>
  <si>
    <t>1140200000</t>
  </si>
  <si>
    <t>1140220930</t>
  </si>
  <si>
    <t>1140300000</t>
  </si>
  <si>
    <t>1140320930</t>
  </si>
  <si>
    <t>1140400000</t>
  </si>
  <si>
    <t>1140420930</t>
  </si>
  <si>
    <t>1140500000</t>
  </si>
  <si>
    <t>1140520930</t>
  </si>
  <si>
    <t>1150000000</t>
  </si>
  <si>
    <t>1150100000</t>
  </si>
  <si>
    <t>1150100020</t>
  </si>
  <si>
    <t>1160000000</t>
  </si>
  <si>
    <t>1160100000</t>
  </si>
  <si>
    <t>1160120940</t>
  </si>
  <si>
    <t>9100000000</t>
  </si>
  <si>
    <t>9100000010</t>
  </si>
  <si>
    <t>9100000110</t>
  </si>
  <si>
    <t>9100000120</t>
  </si>
  <si>
    <t>9100000130</t>
  </si>
  <si>
    <t>910002П160</t>
  </si>
  <si>
    <t>910002Т110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</si>
  <si>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</si>
  <si>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</si>
  <si>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</si>
  <si>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</si>
  <si>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</si>
  <si>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</si>
  <si>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</si>
  <si>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</si>
  <si>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</si>
  <si>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9500010020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</si>
  <si>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</si>
  <si>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</si>
  <si>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</si>
  <si>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</si>
  <si>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</si>
  <si>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</si>
  <si>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</si>
  <si>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</si>
  <si>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</si>
  <si>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</si>
  <si>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</si>
  <si>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</si>
  <si>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</si>
  <si>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</si>
  <si>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</si>
  <si>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Обучение и повышение уровня подготовки специалистов к действиям при возникновении чрезвычайных ситуаций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</si>
  <si>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</si>
  <si>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</si>
  <si>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</si>
  <si>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"Наблюдатель"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</si>
  <si>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</si>
  <si>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</si>
  <si>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Основное мероприятие "Обеспечение мер пожарной безопасности на Пальтинском месторождении торфа"</t>
  </si>
  <si>
    <t>Основное мероприятие "Обеспечение мер по информированию населения"</t>
  </si>
  <si>
    <t>Основное мероприятие "Обеспечение мер пожарной безопасности на территории короотвала"</t>
  </si>
  <si>
    <t>Основное мероприятие "Лесозащита"</t>
  </si>
  <si>
    <t>Изготовление и установка предупредительных аншлагов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</si>
  <si>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</si>
  <si>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</si>
  <si>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</si>
  <si>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</si>
  <si>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</si>
  <si>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</si>
  <si>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</si>
  <si>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</si>
  <si>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</si>
  <si>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</si>
  <si>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</si>
  <si>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</si>
  <si>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</si>
  <si>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Основное мероприятие "Мероприятия с участием городских общественных организаций"</t>
  </si>
  <si>
    <t>Оказание поддержки социально-ориентированным некоммерческим организациям Краснокамского городского поселения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</si>
  <si>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</si>
  <si>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</si>
  <si>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Основное мероприятие "Предоставление доступа к музейным коллекциям Краснокамского городского поселения"</t>
  </si>
  <si>
    <t>Основное мероприятие "Развитие библиотечного обслуживания Краснокамского городского поселения"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</si>
  <si>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</si>
  <si>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</si>
  <si>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</si>
  <si>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</si>
  <si>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</si>
  <si>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</si>
  <si>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</si>
  <si>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</si>
  <si>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</si>
  <si>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Основное мероприятие "Реализация молодежной политики в городе"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</si>
  <si>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</si>
  <si>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</si>
  <si>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Основное мероприятие "Приведение в нормативное состояние спортивных объектов"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</si>
  <si>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</si>
  <si>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</si>
  <si>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</si>
  <si>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 xml:space="preserve">Основное мероприятие "Обеспечение деятельности казенного учреждения" 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</si>
  <si>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</si>
  <si>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</si>
  <si>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Проектирование и строительство объекта "Закольцовка системы газоснабжения ул. Калинина г.Краснокамска"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</si>
  <si>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</si>
  <si>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</si>
  <si>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</si>
  <si>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</si>
  <si>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</si>
  <si>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</si>
  <si>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</si>
  <si>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Основное мероприятие "Проектирование и строительство сквозного проезда по ул. Суворова города Краснокамска"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</si>
  <si>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</si>
  <si>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</si>
  <si>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</si>
  <si>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Основное мероприятие "Ремонт автомобильных дорог общего пользования местного значения"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</si>
  <si>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</si>
  <si>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</si>
  <si>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</si>
  <si>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</si>
  <si>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</si>
  <si>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</si>
  <si>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</si>
  <si>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</si>
  <si>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</si>
  <si>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</si>
  <si>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</si>
  <si>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</si>
  <si>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</si>
  <si>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</si>
  <si>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</si>
  <si>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044012Ш080</t>
  </si>
  <si>
    <t>Капитальный ремонт берегоукрепления Воткинского водохранилища в г.Краснокамске</t>
  </si>
  <si>
    <t>1020180040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</si>
  <si>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</si>
  <si>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9500000170</t>
  </si>
  <si>
    <t>9999</t>
  </si>
  <si>
    <t>1030109601</t>
  </si>
  <si>
    <t>9900000000</t>
  </si>
  <si>
    <t>9900099999</t>
  </si>
  <si>
    <t>900</t>
  </si>
  <si>
    <t>Муниципальная программа "Повышение квалификации муниципальных служащих  Краснокамского городского поселения"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</si>
  <si>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</si>
  <si>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Условно-утвержаемые ассигнования</t>
  </si>
  <si>
    <t>1</t>
  </si>
  <si>
    <t>Обеспечение мероприятий по переселению граждан из аварийного жилищного фонда</t>
  </si>
  <si>
    <t>Проектирование и строительство распределительного газопровода к жилым домам усадебной застройки по ул. Новой стройки от дома № 29 (в границах пер. Безымянный - пер. Речной) в микрорайоне Матросово г. Краснокамска</t>
  </si>
  <si>
    <t>Проектирование и строительство объекта "Закольцовка системы газоснабжения ул. Калинина г. Краснокамска)</t>
  </si>
  <si>
    <t>Ремонт  дорог  местного значения</t>
  </si>
  <si>
    <t>Оказание социальной помощи гражданам</t>
  </si>
  <si>
    <t>Глава</t>
  </si>
  <si>
    <t>Раздел</t>
  </si>
  <si>
    <t>Целевая статья</t>
  </si>
  <si>
    <t>Вид расходов</t>
  </si>
  <si>
    <t>Наименование показателя</t>
  </si>
  <si>
    <t>2</t>
  </si>
  <si>
    <t>3</t>
  </si>
  <si>
    <t>5</t>
  </si>
  <si>
    <t>Социальная политика</t>
  </si>
  <si>
    <t>Всего</t>
  </si>
  <si>
    <t>Приложение 8</t>
  </si>
  <si>
    <t>Приложение 11</t>
  </si>
  <si>
    <t>000 1 11 05300 00 0000 120</t>
  </si>
  <si>
    <t>000 1 11 05310 00 0000 120</t>
  </si>
  <si>
    <t>000 1 11 05314 13 0000 120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</si>
  <si>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</si>
  <si>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</si>
  <si>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</si>
  <si>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</si>
  <si>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000 1 17 05000 00 0000 180</t>
  </si>
  <si>
    <t>000 1 17 05050 13 0000 180</t>
  </si>
  <si>
    <t>Прочие безвозмездные поступления</t>
  </si>
  <si>
    <t>Прочие безвозмездные поступления в бюджеты городских поселений</t>
  </si>
  <si>
    <t>000 2 07 00000 00 0000 000</t>
  </si>
  <si>
    <t>000 2 07 05000 13 0000 180</t>
  </si>
  <si>
    <t>000 2 07 05030 13 0000 180</t>
  </si>
  <si>
    <t>000 2 18 00000 00 0000 000</t>
  </si>
  <si>
    <t>000 2 18 00000 00 0000 180</t>
  </si>
  <si>
    <t>000 2 18 05000 13 0000 180</t>
  </si>
  <si>
    <t>000 2 18 05010 13 0000 180</t>
  </si>
  <si>
    <t>Доходы бюджетов  бюджетной системы Российской Федерации  от возврата бюджетами бюджетной системы Российской Федерации  и организациями остатков сибсидий,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</si>
  <si>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</si>
  <si>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поселений от возврата  организациями остатков субсидий прошлых лет</t>
  </si>
  <si>
    <t>Доходы бюджетов городских поселений от возврата бюджетными учреждениями остатков субсидий прошлых лет</t>
  </si>
  <si>
    <t>070012Р110</t>
  </si>
  <si>
    <t>07001SР110</t>
  </si>
  <si>
    <t>Софинансирование мероприятий по реализации социально значимых проектов ТОС</t>
  </si>
  <si>
    <t>Мероприятия по реализации социально значимых проектов территориального общественного самоуправления</t>
  </si>
  <si>
    <t>102012Р050</t>
  </si>
  <si>
    <t>114042У130</t>
  </si>
  <si>
    <t>114042У140</t>
  </si>
  <si>
    <t>910002П180</t>
  </si>
  <si>
    <t>Осуществление полномочий по созданию и организации деятельности административных комиссий</t>
  </si>
  <si>
    <t>9300040060</t>
  </si>
  <si>
    <t>Конкурс социальных и культурных проектов Краснокамского муниципального района</t>
  </si>
  <si>
    <t>950002С070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</si>
  <si>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</si>
  <si>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</si>
  <si>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</si>
  <si>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Предоставление социальных выплат молодым семьям на приобретение (строительство) жилья</t>
  </si>
  <si>
    <t>95000SС070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</si>
  <si>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</si>
  <si>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Исполнение решений (определений, постановленй) судов, вступивших в законную силу, и мировых соглашений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</si>
  <si>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</si>
  <si>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</si>
  <si>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</si>
  <si>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</si>
  <si>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</si>
  <si>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</si>
  <si>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000 1 16 33050 13 0000 140</t>
  </si>
  <si>
    <t>000 1 16 90000 00 0000 140</t>
  </si>
  <si>
    <t>000 1 16 90050 13 0000 140</t>
  </si>
  <si>
    <t>000 1 16 33000 00 0000 140</t>
  </si>
  <si>
    <t>0220200000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</si>
  <si>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</si>
  <si>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0220220230</t>
  </si>
  <si>
    <t>Внесение изменений в генеральный план Краснокамского городского поселения</t>
  </si>
  <si>
    <t>0900</t>
  </si>
  <si>
    <t>0907</t>
  </si>
  <si>
    <t>ЗДРАВООХРАНЕНИЕ</t>
  </si>
  <si>
    <t>Санитарно-эпидемиологическое благополучие</t>
  </si>
  <si>
    <t>Приложение 9</t>
  </si>
  <si>
    <t>000 2 02 10000 00 0000 151</t>
  </si>
  <si>
    <t>000 2 02 15001 00 0000 151</t>
  </si>
  <si>
    <t>000 2 02 15001 13 0000 151</t>
  </si>
  <si>
    <t>000 2 02 20000 00 0000 151</t>
  </si>
  <si>
    <t xml:space="preserve"> 000 2 02 20216 00 0000 151</t>
  </si>
  <si>
    <t xml:space="preserve"> 000 2 02 20216 13 0000 151</t>
  </si>
  <si>
    <t>000 2 02 20299 00 0000 151</t>
  </si>
  <si>
    <t>000 2 02 20299 13 0000 151</t>
  </si>
  <si>
    <t>000 2 02 25555 00 0000 151</t>
  </si>
  <si>
    <t>000 2 02 25555 13 0000 151</t>
  </si>
  <si>
    <t>000 2 02 30000 00 0000 151</t>
  </si>
  <si>
    <t>000 2 02 30024 00 0000 151</t>
  </si>
  <si>
    <t>000 2 02 30024 13 0000 151</t>
  </si>
  <si>
    <t>000 2 02 40000 00 0000 151</t>
  </si>
  <si>
    <t>000 2 02 49999 00 0000 151</t>
  </si>
  <si>
    <t>000 2 02 49999 13 0000 151</t>
  </si>
  <si>
    <t>Дотации бюджетам бюджетной системы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</si>
  <si>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</si>
  <si>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</si>
  <si>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</si>
  <si>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</si>
  <si>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</si>
  <si>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</si>
  <si>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</si>
  <si>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</si>
  <si>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</si>
  <si>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</si>
  <si>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000 2 19 00000 13 0000 151</t>
  </si>
  <si>
    <t>000 2 19 60010 13 0000 151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</si>
  <si>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</si>
  <si>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</si>
  <si>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0110281010</t>
  </si>
  <si>
    <t>Обслуживание лицевых счетов органов местного самоуправления, муниципальных учреждений поселения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</si>
  <si>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</si>
  <si>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</si>
  <si>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0430120470</t>
  </si>
  <si>
    <t>Устройство минерализованных полос вдоль дорог и просек</t>
  </si>
  <si>
    <t>0450000000</t>
  </si>
  <si>
    <t>Подпрограмма "Профилактика правонарушений и преступлений на территории г. Краснокамска"</t>
  </si>
  <si>
    <t>0450100000</t>
  </si>
  <si>
    <t>Основное мероприятие "Профилактика правонарушений и преступлений на территории г. Краснокамска"</t>
  </si>
  <si>
    <t>0450120430</t>
  </si>
  <si>
    <t>0450120440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</si>
  <si>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</si>
  <si>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</si>
  <si>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0860000000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</si>
  <si>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</si>
  <si>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0860100000</t>
  </si>
  <si>
    <t>0860120830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</si>
  <si>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</si>
  <si>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>1010700000</t>
  </si>
  <si>
    <t>Основное мероприятие "Проектирование и строительство системы теплоснабжения МКД пер. Восточный, 1,2,3,4, ул. В. Кима,6"</t>
  </si>
  <si>
    <t>1010700050</t>
  </si>
  <si>
    <t>Проектирование, строительство(реконструкция) объектов общественной инфраструктуры</t>
  </si>
  <si>
    <t>1200000000</t>
  </si>
  <si>
    <t>1200100000</t>
  </si>
  <si>
    <t>Реализация мероприятий приоритетного проекта «Формирование комфортной городской среды"</t>
  </si>
  <si>
    <t>1200200000</t>
  </si>
  <si>
    <t>12002L5550</t>
  </si>
  <si>
    <t>Реализация мероприятий приоритетного проекта «Формирование комфортной городской среды</t>
  </si>
  <si>
    <t>12002R5550</t>
  </si>
  <si>
    <t>9200081020</t>
  </si>
  <si>
    <t>Осуществление внешнего муниципального контроля</t>
  </si>
  <si>
    <t>9600000000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</si>
  <si>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</si>
  <si>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9600081060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</si>
  <si>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</si>
  <si>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96000L0641</t>
  </si>
  <si>
    <t>96000L0642</t>
  </si>
  <si>
    <t>9700000000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</si>
  <si>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</si>
  <si>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9700081090</t>
  </si>
  <si>
    <t>Проектирование и строительство системы газоснабжения жилых домов по адресу: ул. Гагарина, 2а, 2б г.Краснокамска</t>
  </si>
  <si>
    <t>Проектирование и строительство системы теплоснабжения МКД пер. Восточный, 1,2,3,4, ул. В. Кима,6</t>
  </si>
  <si>
    <t>Устройство площадок для установки мусоросборников</t>
  </si>
  <si>
    <t>Прочие доходы от компенсации затрат государства</t>
  </si>
  <si>
    <t>000 1 13 02990 00 0000 130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</si>
  <si>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</si>
  <si>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000 2 07 05010 13 0000 180</t>
  </si>
  <si>
    <t>09101SE050</t>
  </si>
  <si>
    <t>930002Р130</t>
  </si>
  <si>
    <t>93000SP130</t>
  </si>
  <si>
    <t>Реализация проектов инициативного бюджетирования</t>
  </si>
  <si>
    <t>950002C070</t>
  </si>
  <si>
    <t>95000SC070</t>
  </si>
  <si>
    <t>0314</t>
  </si>
  <si>
    <t>Другие вопросы в области национальной безопасности и правоохранительной деятельности</t>
  </si>
  <si>
    <t>930002P130</t>
  </si>
  <si>
    <t>Общегосударственные вопросы</t>
  </si>
  <si>
    <t xml:space="preserve">Единовременное денежное вознаграждение лицам, награжденным Почетной грамотой </t>
  </si>
  <si>
    <t>Единовременное денежное вознаграждение лицам, награжденным Почетной грамотой</t>
  </si>
  <si>
    <t>Основное мероприятие "Мероприятия по планировке территории"</t>
  </si>
  <si>
    <t>000 2 02 29999 00 0000 151</t>
  </si>
  <si>
    <t>000 2 02 29999 13 0000 151</t>
  </si>
  <si>
    <t>Прочие субсидии</t>
  </si>
  <si>
    <t>Прочие субсидии бюджетам городских поселений</t>
  </si>
  <si>
    <t>930002В110</t>
  </si>
  <si>
    <t>9800000000</t>
  </si>
  <si>
    <t>9800000180</t>
  </si>
  <si>
    <t>Проведение выборов и референдумов</t>
  </si>
  <si>
    <t>Проведение выборов</t>
  </si>
  <si>
    <t>Организация видеонаблюдения на территории Краснокамского городского поселения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</si>
  <si>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</si>
  <si>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</si>
  <si>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0107</t>
  </si>
  <si>
    <t>Обеспечение проведения выборов и референдумов</t>
  </si>
  <si>
    <t>Отчет о распределении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за 2017 год, тыс. рублей</t>
  </si>
  <si>
    <t>12001L5550</t>
  </si>
  <si>
    <t xml:space="preserve">Отчет об исполнении бюджета Краснокамского городского поселения по доходам за 2017 год, тыс. рублей                                                                                                                                                                                                                           </t>
  </si>
  <si>
    <t>Отчет об исполнении бюджета Краснокамского городского поселения по расходам за 2017 год (по разделам и подразделам), тыс. рублей</t>
  </si>
  <si>
    <t xml:space="preserve">Отчет об исполнении бюджета Краснокамского городского поселения по расходам за 2017 год (ведомственная структура расходов), тыс. рублей </t>
  </si>
  <si>
    <t>Отчет об использовании бюджетных ассигнований резервного фонда администрации Краснокамского городского поселения за 2017 год, тыс. рублей</t>
  </si>
  <si>
    <t>Отчет по источникам финансирования дефицита бюджета Краснокамского городского поселения за 2017 год, тыс. рублей</t>
  </si>
  <si>
    <t>Отчет по программе муниципальных внутренних заимствований Краснокамского городского поселения за 2017 год, тыс. рублей</t>
  </si>
  <si>
    <t>Отчет по программе муниципальных гарантий Краснокамского городского поселения за 2017 год,  тыс.руб.</t>
  </si>
  <si>
    <t>Отчет об использовании средств дорожного фонда Краснокамского городского поселения за 2017 год, тыс. рублей</t>
  </si>
  <si>
    <t>Отчет об использовании бюджетных ассигнований на осуществление бюджетных инвестиций в объекты муниципальной собственности за 2017 год, тыс. рублей</t>
  </si>
  <si>
    <t>Отчет об использовании бюджетных ассигнований на реализацию приоритетных муниципальных проектов за 2017 год, тыс. рублей</t>
  </si>
  <si>
    <t>к решению Думы Краснокамского городского поселения</t>
  </si>
  <si>
    <t>Реализация мероприятий приоритетного проекта "Формирование комфортной городской среды"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</si>
  <si>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</si>
  <si>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общественных территорий Краснокамского городского поселения"</t>
  </si>
  <si>
    <t>Муниципальная программа 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</si>
  <si>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дворовых территорий Краснокамского городского поселения"</t>
  </si>
  <si>
    <t>от 21.06.2018 № 46</t>
  </si>
  <si>
    <t>СВЕДЕНИЯ</t>
  </si>
  <si>
    <t>о численности муниципальных служащих и работников муниципальных учреждений Краснокамского городского поселения с указанием</t>
  </si>
  <si>
    <t>фактических затрат на их денежное содержание по состоянию</t>
  </si>
  <si>
    <t>на 1 января  2018 г.</t>
  </si>
  <si>
    <t>Наименование категории работников</t>
  </si>
  <si>
    <t xml:space="preserve">Фактическая численность муниципальных служащих, работников муниципальных   учреждений Краснокамского городского поселения на 1 число месяца, следующего за отчетным периодом, чел.  </t>
  </si>
  <si>
    <t xml:space="preserve">Фактические затраты на денежное содержание муниципальных служащих, работников муниципальных учреждений Краснокамского городского поселения на 1 число  месяца, следующего за отчетным периодом, тыс. рублей </t>
  </si>
  <si>
    <t xml:space="preserve">Муниципальные служащие  администрации Краснокамского городского поселения       </t>
  </si>
  <si>
    <t>по ф. № 14 МО</t>
  </si>
  <si>
    <t>администрация</t>
  </si>
  <si>
    <t>финансовое управление</t>
  </si>
  <si>
    <t>комитет имущественных отношений и землепользования</t>
  </si>
  <si>
    <t>управление по молодёжной политике, культуре и спорту</t>
  </si>
  <si>
    <t>Муниципальные служащие Думы Краснокамского городского поселения</t>
  </si>
  <si>
    <t xml:space="preserve">Работники муниципальных   учреждений Краснокамского городского поселения     </t>
  </si>
  <si>
    <t>ЦБ, РКЦ,  СЗ  по отчету сети</t>
  </si>
  <si>
    <t>упр</t>
  </si>
  <si>
    <t>ркц</t>
  </si>
  <si>
    <t>сз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</si>
</sst>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0.0000000"/>
    <numFmt numFmtId="216" formatCode="_-* #,##0.0000_р_._-;\-* #,##0.0000_р_._-;_-* &quot;-&quot;?????_р_._-;_-@_-"/>
    <numFmt numFmtId="217" formatCode="_-* #,##0.000_р_._-;\-* #,##0.000_р_._-;_-* &quot;-&quot;?????_р_._-;_-@_-"/>
    <numFmt numFmtId="218" formatCode="_-* #,##0.00_р_._-;\-* #,##0.00_р_._-;_-* &quot;-&quot;?????_р_._-;_-@_-"/>
    <numFmt numFmtId="219" formatCode="_-* #,##0.0_р_._-;\-* #,##0.0_р_._-;_-* &quot;-&quot;?????_р_._-;_-@_-"/>
    <numFmt numFmtId="220" formatCode="_-* #,##0.000000_р_._-;\-* #,##0.000000_р_._-;_-* &quot;-&quot;?_р_._-;_-@_-"/>
    <numFmt numFmtId="221" formatCode="#,##0.000000_ ;\-#,##0.000000\ "/>
    <numFmt numFmtId="222" formatCode="#,##0.0000000"/>
    <numFmt numFmtId="223" formatCode="_-* #,##0_р_._-;\-* #,##0_р_._-;_-* &quot;-&quot;??_р_._-;_-@_-"/>
    <numFmt numFmtId="224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 vertical="center"/>
      <protection/>
    </xf>
    <xf numFmtId="0" fontId="10" fillId="0" borderId="11" xfId="53" applyFont="1" applyBorder="1">
      <alignment/>
      <protection/>
    </xf>
    <xf numFmtId="0" fontId="9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2" fillId="0" borderId="0" xfId="53">
      <alignment/>
      <protection/>
    </xf>
    <xf numFmtId="0" fontId="12" fillId="0" borderId="0" xfId="53" applyFont="1">
      <alignment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/>
      <protection/>
    </xf>
    <xf numFmtId="0" fontId="4" fillId="0" borderId="0" xfId="53" applyFont="1">
      <alignment/>
      <protection/>
    </xf>
    <xf numFmtId="0" fontId="11" fillId="0" borderId="0" xfId="53" applyFont="1">
      <alignment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vertical="center" wrapText="1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49" fontId="13" fillId="0" borderId="11" xfId="53" applyNumberFormat="1" applyFont="1" applyFill="1" applyBorder="1" applyAlignment="1">
      <alignment horizontal="left" vertical="center" wrapText="1"/>
      <protection/>
    </xf>
    <xf numFmtId="2" fontId="13" fillId="0" borderId="11" xfId="53" applyNumberFormat="1" applyFont="1" applyFill="1" applyBorder="1" applyAlignment="1">
      <alignment horizontal="left" vertical="center" wrapText="1"/>
      <protection/>
    </xf>
    <xf numFmtId="49" fontId="13" fillId="0" borderId="11" xfId="67" applyNumberFormat="1" applyFont="1" applyFill="1" applyBorder="1" applyAlignment="1">
      <alignment horizontal="center" vertical="center"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4" fillId="0" borderId="11" xfId="67" applyNumberFormat="1" applyFont="1" applyFill="1" applyBorder="1" applyAlignment="1">
      <alignment horizontal="center" vertical="center"/>
    </xf>
    <xf numFmtId="174" fontId="4" fillId="0" borderId="11" xfId="53" applyNumberFormat="1" applyFont="1" applyFill="1" applyBorder="1" applyAlignment="1">
      <alignment horizontal="left" vertical="center"/>
      <protection/>
    </xf>
    <xf numFmtId="49" fontId="13" fillId="0" borderId="11" xfId="53" applyNumberFormat="1" applyFont="1" applyBorder="1" applyAlignment="1">
      <alignment horizontal="left" vertical="center" wrapText="1"/>
      <protection/>
    </xf>
    <xf numFmtId="4" fontId="11" fillId="0" borderId="0" xfId="53" applyNumberFormat="1" applyFont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74" fontId="13" fillId="0" borderId="11" xfId="53" applyNumberFormat="1" applyFont="1" applyFill="1" applyBorder="1" applyAlignment="1">
      <alignment horizontal="left" vertical="center"/>
      <protection/>
    </xf>
    <xf numFmtId="49" fontId="4" fillId="33" borderId="11" xfId="53" applyNumberFormat="1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right"/>
      <protection/>
    </xf>
    <xf numFmtId="0" fontId="6" fillId="0" borderId="0" xfId="53" applyFont="1" applyAlignment="1">
      <alignment horizontal="center" vertical="center" wrapText="1"/>
      <protection/>
    </xf>
    <xf numFmtId="0" fontId="9" fillId="0" borderId="0" xfId="58" applyFont="1">
      <alignment/>
      <protection/>
    </xf>
    <xf numFmtId="0" fontId="9" fillId="0" borderId="0" xfId="52" applyFont="1">
      <alignment/>
      <protection/>
    </xf>
    <xf numFmtId="0" fontId="5" fillId="0" borderId="0" xfId="52">
      <alignment/>
      <protection/>
    </xf>
    <xf numFmtId="0" fontId="7" fillId="0" borderId="11" xfId="58" applyFont="1" applyBorder="1" applyAlignment="1">
      <alignment horizontal="center" vertical="center" wrapText="1"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left" vertical="center" wrapText="1"/>
      <protection/>
    </xf>
    <xf numFmtId="172" fontId="9" fillId="0" borderId="11" xfId="58" applyNumberFormat="1" applyFont="1" applyBorder="1" applyAlignment="1">
      <alignment horizontal="center" vertical="center"/>
      <protection/>
    </xf>
    <xf numFmtId="172" fontId="9" fillId="0" borderId="0" xfId="52" applyNumberFormat="1" applyFont="1">
      <alignment/>
      <protection/>
    </xf>
    <xf numFmtId="172" fontId="5" fillId="0" borderId="0" xfId="52" applyNumberFormat="1">
      <alignment/>
      <protection/>
    </xf>
    <xf numFmtId="0" fontId="17" fillId="0" borderId="11" xfId="58" applyFont="1" applyBorder="1" applyAlignment="1">
      <alignment horizontal="left" vertical="center" wrapText="1"/>
      <protection/>
    </xf>
    <xf numFmtId="174" fontId="3" fillId="0" borderId="11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/>
      <protection/>
    </xf>
    <xf numFmtId="0" fontId="18" fillId="0" borderId="11" xfId="53" applyFont="1" applyBorder="1">
      <alignment/>
      <protection/>
    </xf>
    <xf numFmtId="174" fontId="18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  <xf numFmtId="0" fontId="18" fillId="0" borderId="11" xfId="53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/>
      <protection/>
    </xf>
    <xf numFmtId="174" fontId="3" fillId="0" borderId="13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 wrapText="1"/>
      <protection/>
    </xf>
    <xf numFmtId="0" fontId="9" fillId="0" borderId="11" xfId="53" applyFont="1" applyBorder="1" applyAlignment="1">
      <alignment horizontal="center"/>
      <protection/>
    </xf>
    <xf numFmtId="0" fontId="18" fillId="0" borderId="11" xfId="53" applyFont="1" applyBorder="1" applyAlignment="1">
      <alignment horizontal="right"/>
      <protection/>
    </xf>
    <xf numFmtId="182" fontId="2" fillId="0" borderId="0" xfId="53" applyNumberFormat="1">
      <alignment/>
      <protection/>
    </xf>
    <xf numFmtId="174" fontId="13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4" fontId="4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49" fontId="10" fillId="0" borderId="11" xfId="53" applyNumberFormat="1" applyFont="1" applyFill="1" applyBorder="1" applyAlignment="1">
      <alignment horizontal="center" vertical="center"/>
      <protection/>
    </xf>
    <xf numFmtId="0" fontId="10" fillId="0" borderId="14" xfId="58" applyFont="1" applyBorder="1" applyAlignment="1">
      <alignment horizontal="left" vertical="center" wrapText="1"/>
      <protection/>
    </xf>
    <xf numFmtId="49" fontId="10" fillId="0" borderId="11" xfId="58" applyNumberFormat="1" applyFont="1" applyBorder="1" applyAlignment="1">
      <alignment horizontal="center" vertical="center"/>
      <protection/>
    </xf>
    <xf numFmtId="49" fontId="6" fillId="0" borderId="11" xfId="58" applyNumberFormat="1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left" vertical="center" wrapText="1"/>
      <protection/>
    </xf>
    <xf numFmtId="174" fontId="6" fillId="0" borderId="11" xfId="53" applyNumberFormat="1" applyFont="1" applyBorder="1" applyAlignment="1">
      <alignment horizontal="left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176" fontId="4" fillId="0" borderId="0" xfId="53" applyNumberFormat="1" applyFont="1" applyFill="1" applyAlignment="1">
      <alignment horizontal="right" vertical="center"/>
      <protection/>
    </xf>
    <xf numFmtId="176" fontId="3" fillId="0" borderId="0" xfId="53" applyNumberFormat="1" applyFont="1" applyFill="1" applyAlignment="1">
      <alignment horizontal="right" vertical="center" wrapText="1"/>
      <protection/>
    </xf>
    <xf numFmtId="176" fontId="11" fillId="0" borderId="0" xfId="53" applyNumberFormat="1" applyFont="1" applyFill="1">
      <alignment/>
      <protection/>
    </xf>
    <xf numFmtId="176" fontId="4" fillId="0" borderId="0" xfId="53" applyNumberFormat="1" applyFont="1" applyFill="1" applyAlignment="1">
      <alignment horizontal="center" vertical="center" wrapText="1"/>
      <protection/>
    </xf>
    <xf numFmtId="176" fontId="13" fillId="0" borderId="11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Alignment="1">
      <alignment horizontal="left" vertical="center"/>
      <protection/>
    </xf>
    <xf numFmtId="176" fontId="4" fillId="0" borderId="0" xfId="53" applyNumberFormat="1" applyFont="1" applyFill="1" applyAlignment="1">
      <alignment horizontal="center" vertical="center"/>
      <protection/>
    </xf>
    <xf numFmtId="174" fontId="10" fillId="0" borderId="11" xfId="53" applyNumberFormat="1" applyFont="1" applyFill="1" applyBorder="1" applyAlignment="1">
      <alignment horizontal="left" vertical="center"/>
      <protection/>
    </xf>
    <xf numFmtId="173" fontId="4" fillId="0" borderId="0" xfId="53" applyNumberFormat="1" applyFont="1" applyFill="1" applyAlignment="1">
      <alignment horizontal="right" vertical="center"/>
      <protection/>
    </xf>
    <xf numFmtId="173" fontId="2" fillId="0" borderId="0" xfId="53" applyNumberFormat="1" applyFont="1">
      <alignment/>
      <protection/>
    </xf>
    <xf numFmtId="173" fontId="9" fillId="0" borderId="0" xfId="53" applyNumberFormat="1" applyFont="1" applyAlignment="1">
      <alignment vertical="center"/>
      <protection/>
    </xf>
    <xf numFmtId="0" fontId="20" fillId="0" borderId="0" xfId="53" applyFont="1">
      <alignment/>
      <protection/>
    </xf>
    <xf numFmtId="0" fontId="3" fillId="0" borderId="11" xfId="53" applyFont="1" applyBorder="1">
      <alignment/>
      <protection/>
    </xf>
    <xf numFmtId="49" fontId="6" fillId="0" borderId="11" xfId="53" applyNumberFormat="1" applyFont="1" applyFill="1" applyBorder="1" applyAlignment="1">
      <alignment vertical="center"/>
      <protection/>
    </xf>
    <xf numFmtId="174" fontId="18" fillId="0" borderId="11" xfId="53" applyNumberFormat="1" applyFont="1" applyBorder="1" applyAlignment="1">
      <alignment horizontal="center" vertical="center" wrapText="1"/>
      <protection/>
    </xf>
    <xf numFmtId="174" fontId="3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vertical="center" wrapText="1"/>
      <protection/>
    </xf>
    <xf numFmtId="205" fontId="5" fillId="0" borderId="0" xfId="52" applyNumberFormat="1">
      <alignment/>
      <protection/>
    </xf>
    <xf numFmtId="205" fontId="4" fillId="0" borderId="0" xfId="53" applyNumberFormat="1" applyFont="1" applyFill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/>
      <protection/>
    </xf>
    <xf numFmtId="205" fontId="4" fillId="0" borderId="0" xfId="53" applyNumberFormat="1" applyFont="1" applyAlignment="1">
      <alignment horizontal="right" vertical="center" wrapText="1"/>
      <protection/>
    </xf>
    <xf numFmtId="174" fontId="6" fillId="0" borderId="11" xfId="53" applyNumberFormat="1" applyFont="1" applyFill="1" applyBorder="1" applyAlignment="1">
      <alignment horizontal="left" vertical="center"/>
      <protection/>
    </xf>
    <xf numFmtId="0" fontId="66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9" fillId="0" borderId="0" xfId="58" applyFont="1" applyFill="1">
      <alignment/>
      <protection/>
    </xf>
    <xf numFmtId="205" fontId="5" fillId="0" borderId="0" xfId="52" applyNumberFormat="1" applyFill="1">
      <alignment/>
      <protection/>
    </xf>
    <xf numFmtId="0" fontId="5" fillId="0" borderId="0" xfId="52" applyFill="1">
      <alignment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7" fillId="0" borderId="11" xfId="52" applyFont="1" applyFill="1" applyBorder="1">
      <alignment/>
      <protection/>
    </xf>
    <xf numFmtId="0" fontId="67" fillId="0" borderId="11" xfId="0" applyFont="1" applyBorder="1" applyAlignment="1">
      <alignment horizontal="center" wrapText="1"/>
    </xf>
    <xf numFmtId="174" fontId="6" fillId="0" borderId="11" xfId="53" applyNumberFormat="1" applyFont="1" applyFill="1" applyBorder="1" applyAlignment="1">
      <alignment vertical="center"/>
      <protection/>
    </xf>
    <xf numFmtId="0" fontId="7" fillId="0" borderId="11" xfId="57" applyFont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174" fontId="7" fillId="0" borderId="15" xfId="53" applyNumberFormat="1" applyFont="1" applyFill="1" applyBorder="1" applyAlignment="1">
      <alignment horizontal="center" vertical="center" wrapText="1"/>
      <protection/>
    </xf>
    <xf numFmtId="174" fontId="9" fillId="0" borderId="15" xfId="53" applyNumberFormat="1" applyFont="1" applyFill="1" applyBorder="1" applyAlignment="1">
      <alignment horizontal="center" vertical="center" wrapText="1"/>
      <protection/>
    </xf>
    <xf numFmtId="172" fontId="7" fillId="0" borderId="11" xfId="53" applyNumberFormat="1" applyFont="1" applyFill="1" applyBorder="1" applyAlignment="1">
      <alignment horizontal="center" vertical="center"/>
      <protection/>
    </xf>
    <xf numFmtId="171" fontId="9" fillId="0" borderId="11" xfId="58" applyNumberFormat="1" applyFont="1" applyBorder="1" applyAlignment="1">
      <alignment horizontal="center" vertical="center"/>
      <protection/>
    </xf>
    <xf numFmtId="171" fontId="7" fillId="0" borderId="11" xfId="58" applyNumberFormat="1" applyFont="1" applyBorder="1" applyAlignment="1">
      <alignment horizontal="center" vertical="center"/>
      <protection/>
    </xf>
    <xf numFmtId="173" fontId="10" fillId="0" borderId="0" xfId="53" applyNumberFormat="1" applyFont="1" applyFill="1" applyAlignment="1">
      <alignment horizontal="left" vertical="center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173" fontId="4" fillId="0" borderId="0" xfId="53" applyNumberFormat="1" applyFont="1" applyFill="1" applyAlignment="1">
      <alignment horizontal="left" vertical="center" wrapText="1"/>
      <protection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top" wrapText="1"/>
    </xf>
    <xf numFmtId="212" fontId="7" fillId="0" borderId="11" xfId="58" applyNumberFormat="1" applyFont="1" applyBorder="1" applyAlignment="1">
      <alignment horizontal="center" vertical="center"/>
      <protection/>
    </xf>
    <xf numFmtId="212" fontId="9" fillId="0" borderId="11" xfId="58" applyNumberFormat="1" applyFont="1" applyBorder="1" applyAlignment="1">
      <alignment horizontal="center" vertical="center"/>
      <protection/>
    </xf>
    <xf numFmtId="49" fontId="10" fillId="0" borderId="11" xfId="58" applyNumberFormat="1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174" fontId="6" fillId="0" borderId="11" xfId="53" applyNumberFormat="1" applyFont="1" applyFill="1" applyBorder="1" applyAlignment="1">
      <alignment horizontal="center" vertical="center" wrapText="1"/>
      <protection/>
    </xf>
    <xf numFmtId="205" fontId="6" fillId="0" borderId="11" xfId="53" applyNumberFormat="1" applyFont="1" applyFill="1" applyBorder="1" applyAlignment="1">
      <alignment horizontal="center" vertical="center" wrapText="1"/>
      <protection/>
    </xf>
    <xf numFmtId="205" fontId="10" fillId="0" borderId="0" xfId="53" applyNumberFormat="1" applyFont="1" applyAlignment="1">
      <alignment horizontal="left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174" fontId="6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Border="1" applyAlignment="1">
      <alignment horizontal="center" vertical="center"/>
      <protection/>
    </xf>
    <xf numFmtId="174" fontId="10" fillId="0" borderId="11" xfId="53" applyNumberFormat="1" applyFont="1" applyBorder="1" applyAlignment="1">
      <alignment horizontal="center" vertical="center"/>
      <protection/>
    </xf>
    <xf numFmtId="173" fontId="10" fillId="0" borderId="11" xfId="53" applyNumberFormat="1" applyFont="1" applyFill="1" applyBorder="1" applyAlignment="1">
      <alignment horizontal="center" vertical="center"/>
      <protection/>
    </xf>
    <xf numFmtId="174" fontId="10" fillId="34" borderId="11" xfId="53" applyNumberFormat="1" applyFont="1" applyFill="1" applyBorder="1" applyAlignment="1">
      <alignment horizontal="left" vertical="center"/>
      <protection/>
    </xf>
    <xf numFmtId="174" fontId="4" fillId="0" borderId="0" xfId="53" applyNumberFormat="1" applyFont="1" applyFill="1" applyBorder="1" applyAlignment="1">
      <alignment horizontal="left" vertical="center" wrapText="1"/>
      <protection/>
    </xf>
    <xf numFmtId="181" fontId="10" fillId="34" borderId="11" xfId="53" applyNumberFormat="1" applyFont="1" applyFill="1" applyBorder="1" applyAlignment="1">
      <alignment vertical="center"/>
      <protection/>
    </xf>
    <xf numFmtId="0" fontId="9" fillId="0" borderId="11" xfId="57" applyFont="1" applyBorder="1" applyAlignment="1">
      <alignment horizontal="center" vertical="top" wrapText="1"/>
      <protection/>
    </xf>
    <xf numFmtId="0" fontId="70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49" fontId="10" fillId="0" borderId="14" xfId="58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3" fillId="34" borderId="11" xfId="53" applyNumberFormat="1" applyFont="1" applyFill="1" applyBorder="1" applyAlignment="1">
      <alignment horizontal="center" vertical="center"/>
      <protection/>
    </xf>
    <xf numFmtId="4" fontId="21" fillId="0" borderId="0" xfId="53" applyNumberFormat="1" applyFont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left" vertical="center" wrapText="1"/>
      <protection/>
    </xf>
    <xf numFmtId="174" fontId="9" fillId="0" borderId="11" xfId="53" applyNumberFormat="1" applyFont="1" applyFill="1" applyBorder="1" applyAlignment="1">
      <alignment horizontal="left" vertical="center"/>
      <protection/>
    </xf>
    <xf numFmtId="49" fontId="9" fillId="0" borderId="11" xfId="67" applyNumberFormat="1" applyFont="1" applyFill="1" applyBorder="1" applyAlignment="1">
      <alignment horizontal="center" vertical="center"/>
    </xf>
    <xf numFmtId="175" fontId="2" fillId="0" borderId="0" xfId="53" applyNumberFormat="1">
      <alignment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175" fontId="9" fillId="0" borderId="15" xfId="53" applyNumberFormat="1" applyFont="1" applyFill="1" applyBorder="1" applyAlignment="1">
      <alignment horizontal="right" vertical="center" wrapText="1"/>
      <protection/>
    </xf>
    <xf numFmtId="175" fontId="11" fillId="0" borderId="0" xfId="53" applyNumberFormat="1" applyFont="1" applyFill="1">
      <alignment/>
      <protection/>
    </xf>
    <xf numFmtId="175" fontId="4" fillId="0" borderId="0" xfId="53" applyNumberFormat="1" applyFont="1" applyFill="1" applyAlignment="1">
      <alignment horizontal="center" vertical="center" wrapText="1"/>
      <protection/>
    </xf>
    <xf numFmtId="175" fontId="7" fillId="0" borderId="11" xfId="53" applyNumberFormat="1" applyFont="1" applyFill="1" applyBorder="1" applyAlignment="1">
      <alignment horizontal="center" vertical="center" wrapText="1"/>
      <protection/>
    </xf>
    <xf numFmtId="175" fontId="4" fillId="0" borderId="0" xfId="53" applyNumberFormat="1" applyFont="1" applyFill="1" applyBorder="1" applyAlignment="1">
      <alignment horizontal="left" vertical="center" wrapText="1"/>
      <protection/>
    </xf>
    <xf numFmtId="175" fontId="4" fillId="0" borderId="0" xfId="53" applyNumberFormat="1" applyFont="1" applyFill="1" applyAlignment="1">
      <alignment horizontal="left" vertical="center"/>
      <protection/>
    </xf>
    <xf numFmtId="175" fontId="4" fillId="0" borderId="0" xfId="53" applyNumberFormat="1" applyFont="1" applyFill="1" applyAlignment="1">
      <alignment horizontal="center" vertical="center"/>
      <protection/>
    </xf>
    <xf numFmtId="172" fontId="4" fillId="0" borderId="0" xfId="53" applyNumberFormat="1" applyFont="1" applyFill="1" applyAlignment="1">
      <alignment horizontal="right" vertical="center"/>
      <protection/>
    </xf>
    <xf numFmtId="172" fontId="4" fillId="0" borderId="0" xfId="53" applyNumberFormat="1" applyFont="1" applyFill="1" applyAlignment="1">
      <alignment horizontal="right" vertical="center" wrapText="1"/>
      <protection/>
    </xf>
    <xf numFmtId="49" fontId="7" fillId="0" borderId="11" xfId="67" applyNumberFormat="1" applyFont="1" applyFill="1" applyBorder="1" applyAlignment="1">
      <alignment horizontal="center" vertical="center"/>
    </xf>
    <xf numFmtId="174" fontId="7" fillId="0" borderId="11" xfId="53" applyNumberFormat="1" applyFont="1" applyFill="1" applyBorder="1" applyAlignment="1">
      <alignment horizontal="left" vertical="center" wrapText="1"/>
      <protection/>
    </xf>
    <xf numFmtId="49" fontId="67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174" fontId="9" fillId="0" borderId="11" xfId="53" applyNumberFormat="1" applyFont="1" applyFill="1" applyBorder="1" applyAlignment="1">
      <alignment horizontal="left" vertical="center" wrapText="1"/>
      <protection/>
    </xf>
    <xf numFmtId="0" fontId="67" fillId="0" borderId="11" xfId="0" applyFont="1" applyBorder="1" applyAlignment="1">
      <alignment vertical="center" wrapText="1"/>
    </xf>
    <xf numFmtId="174" fontId="7" fillId="0" borderId="11" xfId="53" applyNumberFormat="1" applyFont="1" applyFill="1" applyBorder="1" applyAlignment="1">
      <alignment horizontal="left" vertical="center"/>
      <protection/>
    </xf>
    <xf numFmtId="49" fontId="17" fillId="0" borderId="11" xfId="67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 wrapText="1"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0" fontId="66" fillId="0" borderId="11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center"/>
    </xf>
    <xf numFmtId="176" fontId="7" fillId="0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49" fontId="3" fillId="34" borderId="10" xfId="57" applyNumberFormat="1" applyFont="1" applyFill="1" applyBorder="1" applyAlignment="1">
      <alignment horizontal="center" vertical="center"/>
      <protection/>
    </xf>
    <xf numFmtId="49" fontId="18" fillId="0" borderId="10" xfId="57" applyNumberFormat="1" applyFont="1" applyBorder="1" applyAlignment="1">
      <alignment horizontal="center" vertical="center"/>
      <protection/>
    </xf>
    <xf numFmtId="49" fontId="9" fillId="34" borderId="11" xfId="67" applyNumberFormat="1" applyFont="1" applyFill="1" applyBorder="1" applyAlignment="1">
      <alignment horizontal="center" vertical="center"/>
    </xf>
    <xf numFmtId="49" fontId="9" fillId="34" borderId="11" xfId="53" applyNumberFormat="1" applyFont="1" applyFill="1" applyBorder="1" applyAlignment="1">
      <alignment horizontal="center" vertical="center"/>
      <protection/>
    </xf>
    <xf numFmtId="49" fontId="17" fillId="0" borderId="11" xfId="53" applyNumberFormat="1" applyFont="1" applyBorder="1" applyAlignment="1">
      <alignment horizontal="left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67" fillId="34" borderId="11" xfId="0" applyFont="1" applyFill="1" applyBorder="1" applyAlignment="1">
      <alignment vertical="center" wrapText="1"/>
    </xf>
    <xf numFmtId="49" fontId="7" fillId="0" borderId="11" xfId="53" applyNumberFormat="1" applyFont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left" vertical="center" wrapText="1"/>
      <protection/>
    </xf>
    <xf numFmtId="174" fontId="9" fillId="34" borderId="11" xfId="53" applyNumberFormat="1" applyFont="1" applyFill="1" applyBorder="1" applyAlignment="1">
      <alignment horizontal="left" vertical="center"/>
      <protection/>
    </xf>
    <xf numFmtId="174" fontId="9" fillId="34" borderId="11" xfId="53" applyNumberFormat="1" applyFont="1" applyFill="1" applyBorder="1" applyAlignment="1">
      <alignment horizontal="left" vertical="center" wrapText="1"/>
      <protection/>
    </xf>
    <xf numFmtId="49" fontId="7" fillId="0" borderId="11" xfId="53" applyNumberFormat="1" applyFont="1" applyBorder="1" applyAlignment="1">
      <alignment horizontal="right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49" fontId="10" fillId="0" borderId="14" xfId="58" applyNumberFormat="1" applyFont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71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13" fillId="33" borderId="11" xfId="53" applyFont="1" applyFill="1" applyBorder="1" applyAlignment="1">
      <alignment horizontal="right" wrapText="1"/>
      <protection/>
    </xf>
    <xf numFmtId="174" fontId="7" fillId="34" borderId="11" xfId="53" applyNumberFormat="1" applyFont="1" applyFill="1" applyBorder="1" applyAlignment="1">
      <alignment horizontal="left" vertical="center"/>
      <protection/>
    </xf>
    <xf numFmtId="174" fontId="7" fillId="34" borderId="11" xfId="53" applyNumberFormat="1" applyFont="1" applyFill="1" applyBorder="1" applyAlignment="1">
      <alignment horizontal="left" vertical="center" wrapText="1"/>
      <protection/>
    </xf>
    <xf numFmtId="174" fontId="9" fillId="34" borderId="11" xfId="68" applyNumberFormat="1" applyFont="1" applyFill="1" applyBorder="1" applyAlignment="1">
      <alignment horizontal="left" vertical="center"/>
    </xf>
    <xf numFmtId="0" fontId="69" fillId="0" borderId="14" xfId="0" applyFont="1" applyBorder="1" applyAlignment="1">
      <alignment horizontal="center" vertical="center" wrapText="1"/>
    </xf>
    <xf numFmtId="174" fontId="69" fillId="0" borderId="15" xfId="0" applyNumberFormat="1" applyFont="1" applyBorder="1" applyAlignment="1">
      <alignment horizontal="center" vertical="center"/>
    </xf>
    <xf numFmtId="181" fontId="6" fillId="0" borderId="11" xfId="53" applyNumberFormat="1" applyFont="1" applyFill="1" applyBorder="1" applyAlignment="1">
      <alignment horizontal="center" vertical="center"/>
      <protection/>
    </xf>
    <xf numFmtId="181" fontId="10" fillId="0" borderId="11" xfId="53" applyNumberFormat="1" applyFont="1" applyFill="1" applyBorder="1" applyAlignment="1">
      <alignment horizontal="center" vertical="center"/>
      <protection/>
    </xf>
    <xf numFmtId="172" fontId="18" fillId="0" borderId="11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172" fontId="4" fillId="0" borderId="0" xfId="53" applyNumberFormat="1" applyFont="1" applyAlignment="1">
      <alignment horizontal="left" vertical="center"/>
      <protection/>
    </xf>
    <xf numFmtId="0" fontId="9" fillId="0" borderId="0" xfId="53" applyFont="1" applyAlignment="1">
      <alignment wrapText="1"/>
      <protection/>
    </xf>
    <xf numFmtId="172" fontId="4" fillId="0" borderId="0" xfId="53" applyNumberFormat="1" applyFont="1" applyAlignment="1">
      <alignment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3" fontId="3" fillId="0" borderId="11" xfId="53" applyNumberFormat="1" applyFont="1" applyBorder="1" applyAlignment="1">
      <alignment horizontal="center" vertical="center" wrapText="1"/>
      <protection/>
    </xf>
    <xf numFmtId="49" fontId="13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174" fontId="13" fillId="0" borderId="11" xfId="53" applyNumberFormat="1" applyFont="1" applyBorder="1" applyAlignment="1">
      <alignment horizontal="center" vertical="center"/>
      <protection/>
    </xf>
    <xf numFmtId="0" fontId="8" fillId="35" borderId="11" xfId="53" applyFont="1" applyFill="1" applyBorder="1">
      <alignment/>
      <protection/>
    </xf>
    <xf numFmtId="0" fontId="23" fillId="0" borderId="0" xfId="53" applyFont="1">
      <alignment/>
      <protection/>
    </xf>
    <xf numFmtId="0" fontId="9" fillId="0" borderId="0" xfId="53" applyFont="1" applyAlignment="1">
      <alignment/>
      <protection/>
    </xf>
    <xf numFmtId="49" fontId="17" fillId="0" borderId="11" xfId="53" applyNumberFormat="1" applyFont="1" applyFill="1" applyBorder="1" applyAlignment="1">
      <alignment horizontal="left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top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7" fillId="34" borderId="11" xfId="57" applyFont="1" applyFill="1" applyBorder="1" applyAlignment="1">
      <alignment horizontal="center" vertical="center" wrapText="1"/>
      <protection/>
    </xf>
    <xf numFmtId="49" fontId="18" fillId="0" borderId="10" xfId="57" applyNumberFormat="1" applyFont="1" applyBorder="1" applyAlignment="1">
      <alignment horizontal="center" vertical="center" wrapText="1"/>
      <protection/>
    </xf>
    <xf numFmtId="172" fontId="3" fillId="34" borderId="11" xfId="53" applyNumberFormat="1" applyFont="1" applyFill="1" applyBorder="1" applyAlignment="1">
      <alignment horizontal="center" vertical="center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6" fillId="0" borderId="0" xfId="53" applyNumberFormat="1" applyFont="1" applyFill="1" applyBorder="1" applyAlignment="1">
      <alignment horizontal="center" vertical="center"/>
      <protection/>
    </xf>
    <xf numFmtId="181" fontId="2" fillId="0" borderId="0" xfId="53" applyNumberFormat="1">
      <alignment/>
      <protection/>
    </xf>
    <xf numFmtId="0" fontId="3" fillId="34" borderId="11" xfId="57" applyFont="1" applyFill="1" applyBorder="1" applyAlignment="1">
      <alignment horizontal="center" vertical="center" wrapText="1"/>
      <protection/>
    </xf>
    <xf numFmtId="174" fontId="9" fillId="0" borderId="11" xfId="53" applyNumberFormat="1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49" fontId="10" fillId="0" borderId="14" xfId="53" applyNumberFormat="1" applyFont="1" applyBorder="1" applyAlignment="1">
      <alignment vertical="center" wrapText="1"/>
      <protection/>
    </xf>
    <xf numFmtId="49" fontId="17" fillId="34" borderId="11" xfId="53" applyNumberFormat="1" applyFont="1" applyFill="1" applyBorder="1" applyAlignment="1">
      <alignment horizontal="center" vertical="center"/>
      <protection/>
    </xf>
    <xf numFmtId="0" fontId="71" fillId="34" borderId="11" xfId="56" applyFont="1" applyFill="1" applyBorder="1" applyAlignment="1">
      <alignment vertical="center" wrapText="1"/>
      <protection/>
    </xf>
    <xf numFmtId="49" fontId="67" fillId="34" borderId="15" xfId="67" applyNumberFormat="1" applyFont="1" applyFill="1" applyBorder="1" applyAlignment="1">
      <alignment horizontal="center" vertical="center"/>
    </xf>
    <xf numFmtId="0" fontId="67" fillId="34" borderId="11" xfId="56" applyFont="1" applyFill="1" applyBorder="1" applyAlignment="1">
      <alignment vertical="center" wrapText="1"/>
      <protection/>
    </xf>
    <xf numFmtId="171" fontId="67" fillId="34" borderId="11" xfId="56" applyNumberFormat="1" applyFont="1" applyFill="1" applyBorder="1" applyAlignment="1">
      <alignment vertical="center" wrapText="1"/>
      <protection/>
    </xf>
    <xf numFmtId="49" fontId="7" fillId="0" borderId="16" xfId="53" applyNumberFormat="1" applyFont="1" applyBorder="1" applyAlignment="1">
      <alignment horizontal="left" vertical="center" wrapText="1"/>
      <protection/>
    </xf>
    <xf numFmtId="49" fontId="9" fillId="0" borderId="16" xfId="53" applyNumberFormat="1" applyFont="1" applyBorder="1" applyAlignment="1">
      <alignment horizontal="left" vertical="center" wrapText="1"/>
      <protection/>
    </xf>
    <xf numFmtId="49" fontId="71" fillId="34" borderId="15" xfId="67" applyNumberFormat="1" applyFont="1" applyFill="1" applyBorder="1" applyAlignment="1">
      <alignment horizontal="center" vertical="center"/>
    </xf>
    <xf numFmtId="181" fontId="7" fillId="35" borderId="11" xfId="53" applyNumberFormat="1" applyFont="1" applyFill="1" applyBorder="1">
      <alignment/>
      <protection/>
    </xf>
    <xf numFmtId="174" fontId="7" fillId="35" borderId="11" xfId="53" applyNumberFormat="1" applyFont="1" applyFill="1" applyBorder="1" applyAlignment="1">
      <alignment horizontal="center" vertical="center"/>
      <protection/>
    </xf>
    <xf numFmtId="49" fontId="10" fillId="0" borderId="14" xfId="58" applyNumberFormat="1" applyFont="1" applyBorder="1" applyAlignment="1">
      <alignment horizontal="center" vertical="center"/>
      <protection/>
    </xf>
    <xf numFmtId="49" fontId="7" fillId="34" borderId="11" xfId="53" applyNumberFormat="1" applyFont="1" applyFill="1" applyBorder="1" applyAlignment="1">
      <alignment horizontal="left" vertical="center" wrapText="1"/>
      <protection/>
    </xf>
    <xf numFmtId="192" fontId="2" fillId="0" borderId="0" xfId="53" applyNumberFormat="1">
      <alignment/>
      <protection/>
    </xf>
    <xf numFmtId="212" fontId="6" fillId="0" borderId="11" xfId="53" applyNumberFormat="1" applyFont="1" applyFill="1" applyBorder="1" applyAlignment="1">
      <alignment horizontal="left" vertical="center"/>
      <protection/>
    </xf>
    <xf numFmtId="212" fontId="10" fillId="0" borderId="11" xfId="53" applyNumberFormat="1" applyFont="1" applyFill="1" applyBorder="1" applyAlignment="1">
      <alignment horizontal="left" vertical="center"/>
      <protection/>
    </xf>
    <xf numFmtId="172" fontId="7" fillId="34" borderId="11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173" fontId="7" fillId="0" borderId="14" xfId="53" applyNumberFormat="1" applyFont="1" applyFill="1" applyBorder="1" applyAlignment="1">
      <alignment horizontal="center" vertical="center" wrapText="1"/>
      <protection/>
    </xf>
    <xf numFmtId="173" fontId="7" fillId="0" borderId="15" xfId="53" applyNumberFormat="1" applyFont="1" applyFill="1" applyBorder="1" applyAlignment="1">
      <alignment horizontal="center" vertical="center" wrapText="1"/>
      <protection/>
    </xf>
    <xf numFmtId="4" fontId="7" fillId="0" borderId="14" xfId="53" applyNumberFormat="1" applyFont="1" applyFill="1" applyBorder="1" applyAlignment="1">
      <alignment horizontal="center" vertical="center" wrapText="1"/>
      <protection/>
    </xf>
    <xf numFmtId="4" fontId="7" fillId="0" borderId="15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left" vertical="center" wrapText="1"/>
      <protection/>
    </xf>
    <xf numFmtId="173" fontId="9" fillId="0" borderId="0" xfId="53" applyNumberFormat="1" applyFont="1" applyFill="1" applyAlignment="1">
      <alignment horizontal="left" vertical="center"/>
      <protection/>
    </xf>
    <xf numFmtId="0" fontId="6" fillId="0" borderId="0" xfId="57" applyFont="1" applyAlignment="1">
      <alignment horizontal="center" vertical="center" wrapText="1"/>
      <protection/>
    </xf>
    <xf numFmtId="49" fontId="7" fillId="0" borderId="14" xfId="53" applyNumberFormat="1" applyFont="1" applyFill="1" applyBorder="1" applyAlignment="1">
      <alignment horizontal="center" vertical="center"/>
      <protection/>
    </xf>
    <xf numFmtId="49" fontId="7" fillId="0" borderId="15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2" fillId="0" borderId="0" xfId="53" applyFont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/>
      <protection/>
    </xf>
    <xf numFmtId="0" fontId="8" fillId="35" borderId="17" xfId="53" applyFont="1" applyFill="1" applyBorder="1" applyAlignment="1">
      <alignment horizontal="center"/>
      <protection/>
    </xf>
    <xf numFmtId="0" fontId="8" fillId="35" borderId="16" xfId="53" applyFont="1" applyFill="1" applyBorder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72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 wrapText="1"/>
      <protection/>
    </xf>
    <xf numFmtId="173" fontId="10" fillId="0" borderId="0" xfId="53" applyNumberFormat="1" applyFont="1" applyFill="1" applyAlignment="1">
      <alignment horizontal="left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49" fontId="10" fillId="0" borderId="14" xfId="58" applyNumberFormat="1" applyFont="1" applyFill="1" applyBorder="1" applyAlignment="1">
      <alignment horizontal="center" vertical="center" wrapText="1"/>
      <protection/>
    </xf>
    <xf numFmtId="49" fontId="10" fillId="0" borderId="18" xfId="58" applyNumberFormat="1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49" fontId="10" fillId="0" borderId="14" xfId="53" applyNumberFormat="1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223" fontId="73" fillId="0" borderId="11" xfId="65" applyNumberFormat="1" applyFont="1" applyBorder="1" applyAlignment="1">
      <alignment wrapText="1"/>
    </xf>
    <xf numFmtId="0" fontId="73" fillId="3" borderId="11" xfId="0" applyFont="1" applyFill="1" applyBorder="1" applyAlignment="1">
      <alignment horizontal="center" vertical="center" wrapText="1"/>
    </xf>
    <xf numFmtId="223" fontId="73" fillId="36" borderId="11" xfId="65" applyNumberFormat="1" applyFont="1" applyFill="1" applyBorder="1" applyAlignment="1">
      <alignment wrapText="1"/>
    </xf>
    <xf numFmtId="212" fontId="73" fillId="36" borderId="11" xfId="65" applyNumberFormat="1" applyFont="1" applyFill="1" applyBorder="1" applyAlignment="1">
      <alignment wrapText="1"/>
    </xf>
    <xf numFmtId="223" fontId="74" fillId="0" borderId="11" xfId="65" applyNumberFormat="1" applyFont="1" applyFill="1" applyBorder="1" applyAlignment="1">
      <alignment wrapText="1"/>
    </xf>
    <xf numFmtId="212" fontId="74" fillId="0" borderId="11" xfId="65" applyNumberFormat="1" applyFont="1" applyFill="1" applyBorder="1" applyAlignment="1">
      <alignment wrapText="1"/>
    </xf>
    <xf numFmtId="0" fontId="73" fillId="8" borderId="0" xfId="0" applyFont="1" applyFill="1" applyAlignment="1">
      <alignment/>
    </xf>
    <xf numFmtId="0" fontId="0" fillId="36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_Доходная часть бюджета" xfId="57"/>
    <cellStyle name="Обычный_Лист1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-4\ShareDocs\&#1052;&#1086;&#1080;%20&#1076;&#1086;&#1082;&#1091;&#1084;&#1077;&#1085;&#1090;&#1099;\&#1053;&#1086;&#1074;&#1072;&#1103;%20&#1087;&#1072;&#1087;&#1082;&#1072;\&#1053;&#1086;&#1074;&#1072;&#1103;%20&#1087;&#1072;&#1087;&#1082;&#1072;\&#1074;%20&#1076;&#1091;&#1084;&#1091;\2010%20&#1075;&#1086;&#1076;\&#1086;&#1082;&#1090;&#1103;&#1073;&#1088;&#1100;\&#1080;&#1079;&#1084;&#1077;&#1085;&#1077;&#1085;&#1080;&#1103;%20&#1054;&#1082;&#1090;&#1103;&#1073;&#1088;&#1100;%20&#1085;&#1072;&#1088;&#1072;&#1089;&#1090;&#1072;&#1102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"/>
      <sheetName val="Прил №2"/>
      <sheetName val="Прил №3"/>
      <sheetName val="Прил №4"/>
      <sheetName val="Прил№5"/>
      <sheetName val="Прил№6"/>
      <sheetName val="Прил№7"/>
      <sheetName val="Прил№8"/>
      <sheetName val="Прил№9"/>
      <sheetName val="Прил №10"/>
      <sheetName val="Прил №11"/>
      <sheetName val="Прил №12"/>
      <sheetName val="Прил №13"/>
      <sheetName val="Прил №14"/>
      <sheetName val="Прил №15"/>
    </sheetNames>
    <sheetDataSet>
      <sheetData sheetId="4">
        <row r="18">
          <cell r="C18">
            <v>0</v>
          </cell>
        </row>
      </sheetData>
      <sheetData sheetId="12">
        <row r="18">
          <cell r="C18" t="str">
            <v>Изменение остатков средств на счетах по учету средств в бюджете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5"/>
  <sheetViews>
    <sheetView view="pageBreakPreview" zoomScaleSheetLayoutView="100" workbookViewId="0" topLeftCell="A1">
      <selection activeCell="E3" sqref="E3:F3"/>
    </sheetView>
  </sheetViews>
  <sheetFormatPr defaultColWidth="9.140625" defaultRowHeight="15" outlineLevelCol="1"/>
  <cols>
    <col min="1" max="1" width="29.28125" style="16" customWidth="1"/>
    <col min="2" max="2" width="49.00390625" style="16" customWidth="1"/>
    <col min="3" max="3" width="18.28125" style="95" customWidth="1" outlineLevel="1"/>
    <col min="4" max="4" width="16.8515625" style="3" customWidth="1" outlineLevel="1"/>
    <col min="5" max="5" width="18.140625" style="3" customWidth="1" outlineLevel="1"/>
    <col min="6" max="6" width="13.140625" style="3" customWidth="1" outlineLevel="1"/>
    <col min="7" max="16384" width="9.140625" style="3" customWidth="1"/>
  </cols>
  <sheetData>
    <row r="1" spans="1:6" ht="21" customHeight="1">
      <c r="A1" s="1"/>
      <c r="B1" s="2"/>
      <c r="E1" s="272" t="s">
        <v>261</v>
      </c>
      <c r="F1" s="272"/>
    </row>
    <row r="2" spans="1:6" ht="40.5" customHeight="1">
      <c r="A2" s="1"/>
      <c r="B2" s="4"/>
      <c r="E2" s="271" t="s">
        <v>847</v>
      </c>
      <c r="F2" s="271"/>
    </row>
    <row r="3" spans="1:6" ht="12.75">
      <c r="A3" s="1"/>
      <c r="B3" s="5"/>
      <c r="E3" s="271" t="s">
        <v>853</v>
      </c>
      <c r="F3" s="271"/>
    </row>
    <row r="4" spans="1:6" ht="18" customHeight="1">
      <c r="A4" s="1"/>
      <c r="B4" s="4"/>
      <c r="E4" s="271"/>
      <c r="F4" s="271"/>
    </row>
    <row r="5" spans="1:6" ht="42.75" customHeight="1">
      <c r="A5" s="273" t="s">
        <v>837</v>
      </c>
      <c r="B5" s="273"/>
      <c r="C5" s="273"/>
      <c r="D5" s="273"/>
      <c r="E5" s="273"/>
      <c r="F5" s="273"/>
    </row>
    <row r="6" spans="1:6" ht="20.25" customHeight="1">
      <c r="A6" s="274" t="s">
        <v>34</v>
      </c>
      <c r="B6" s="276" t="s">
        <v>35</v>
      </c>
      <c r="C6" s="267" t="s">
        <v>244</v>
      </c>
      <c r="D6" s="269" t="s">
        <v>245</v>
      </c>
      <c r="E6" s="269" t="s">
        <v>246</v>
      </c>
      <c r="F6" s="269" t="s">
        <v>247</v>
      </c>
    </row>
    <row r="7" spans="1:6" ht="20.25" customHeight="1">
      <c r="A7" s="275"/>
      <c r="B7" s="277"/>
      <c r="C7" s="268"/>
      <c r="D7" s="270"/>
      <c r="E7" s="270"/>
      <c r="F7" s="270"/>
    </row>
    <row r="8" spans="1:6" ht="14.25">
      <c r="A8" s="184" t="s">
        <v>36</v>
      </c>
      <c r="B8" s="8" t="s">
        <v>37</v>
      </c>
      <c r="C8" s="221">
        <f>C9+C20+C23+C34+C58+C72+C51+C14+C67</f>
        <v>170972</v>
      </c>
      <c r="D8" s="221">
        <f>D9+D20+D23+D34+D58+D72+D51+D14+D67</f>
        <v>186682.19999999998</v>
      </c>
      <c r="E8" s="221">
        <f>E9+E20+E23+E34+E58+E72+E51+E14+E67</f>
        <v>-15710.199999999997</v>
      </c>
      <c r="F8" s="221">
        <f aca="true" t="shared" si="0" ref="F8:F71">IF(C8&gt;0,D8/C8*100,"-")</f>
        <v>109.18875605362281</v>
      </c>
    </row>
    <row r="9" spans="1:6" ht="12.75">
      <c r="A9" s="184" t="s">
        <v>38</v>
      </c>
      <c r="B9" s="9" t="s">
        <v>39</v>
      </c>
      <c r="C9" s="221">
        <f>C10</f>
        <v>57795.7</v>
      </c>
      <c r="D9" s="221">
        <f>D10</f>
        <v>64995.4</v>
      </c>
      <c r="E9" s="221">
        <f>E10</f>
        <v>-7199.700000000004</v>
      </c>
      <c r="F9" s="221">
        <f t="shared" si="0"/>
        <v>112.45715511707618</v>
      </c>
    </row>
    <row r="10" spans="1:6" ht="12.75">
      <c r="A10" s="185" t="s">
        <v>40</v>
      </c>
      <c r="B10" s="10" t="s">
        <v>41</v>
      </c>
      <c r="C10" s="222">
        <f>C11+C12+C13</f>
        <v>57795.7</v>
      </c>
      <c r="D10" s="222">
        <f>D11+D12+D13</f>
        <v>64995.4</v>
      </c>
      <c r="E10" s="222">
        <f>E11+E12+E13</f>
        <v>-7199.700000000004</v>
      </c>
      <c r="F10" s="222">
        <f t="shared" si="0"/>
        <v>112.45715511707618</v>
      </c>
    </row>
    <row r="11" spans="1:6" ht="79.5">
      <c r="A11" s="186" t="s">
        <v>42</v>
      </c>
      <c r="B11" s="17" t="s">
        <v>164</v>
      </c>
      <c r="C11" s="222">
        <v>57795.7</v>
      </c>
      <c r="D11" s="222">
        <v>63866.9</v>
      </c>
      <c r="E11" s="222">
        <f>C11-D11</f>
        <v>-6071.200000000004</v>
      </c>
      <c r="F11" s="222">
        <f t="shared" si="0"/>
        <v>110.50458771154257</v>
      </c>
    </row>
    <row r="12" spans="1:6" ht="111.75" customHeight="1">
      <c r="A12" s="186" t="s">
        <v>165</v>
      </c>
      <c r="B12" s="17" t="s">
        <v>274</v>
      </c>
      <c r="C12" s="222">
        <v>0</v>
      </c>
      <c r="D12" s="222">
        <v>656.4</v>
      </c>
      <c r="E12" s="222">
        <f>C12-D12</f>
        <v>-656.4</v>
      </c>
      <c r="F12" s="222" t="str">
        <f t="shared" si="0"/>
        <v>-</v>
      </c>
    </row>
    <row r="13" spans="1:6" ht="54.75" customHeight="1">
      <c r="A13" s="186" t="s">
        <v>248</v>
      </c>
      <c r="B13" s="109" t="s">
        <v>271</v>
      </c>
      <c r="C13" s="222">
        <v>0</v>
      </c>
      <c r="D13" s="222">
        <v>472.1</v>
      </c>
      <c r="E13" s="222">
        <f>C13-D13</f>
        <v>-472.1</v>
      </c>
      <c r="F13" s="222" t="str">
        <f t="shared" si="0"/>
        <v>-</v>
      </c>
    </row>
    <row r="14" spans="1:6" ht="25.5">
      <c r="A14" s="235" t="s">
        <v>210</v>
      </c>
      <c r="B14" s="108" t="s">
        <v>209</v>
      </c>
      <c r="C14" s="221">
        <f>C15</f>
        <v>2579.1</v>
      </c>
      <c r="D14" s="221">
        <f>D15</f>
        <v>2666.2999999999997</v>
      </c>
      <c r="E14" s="221">
        <f>E15</f>
        <v>-87.19999999999982</v>
      </c>
      <c r="F14" s="221">
        <f t="shared" si="0"/>
        <v>103.38102438835253</v>
      </c>
    </row>
    <row r="15" spans="1:6" ht="26.25" customHeight="1">
      <c r="A15" s="186" t="s">
        <v>212</v>
      </c>
      <c r="B15" s="109" t="s">
        <v>211</v>
      </c>
      <c r="C15" s="222">
        <f>C16+C17+C18+C19</f>
        <v>2579.1</v>
      </c>
      <c r="D15" s="222">
        <f>D16+D18+D19+D17</f>
        <v>2666.2999999999997</v>
      </c>
      <c r="E15" s="222">
        <f>C15-D15</f>
        <v>-87.19999999999982</v>
      </c>
      <c r="F15" s="222">
        <f t="shared" si="0"/>
        <v>103.38102438835253</v>
      </c>
    </row>
    <row r="16" spans="1:6" ht="66" customHeight="1">
      <c r="A16" s="186" t="s">
        <v>213</v>
      </c>
      <c r="B16" s="109" t="s">
        <v>217</v>
      </c>
      <c r="C16" s="222">
        <v>1016</v>
      </c>
      <c r="D16" s="222">
        <v>1095.6</v>
      </c>
      <c r="E16" s="222">
        <f>C16-D16</f>
        <v>-79.59999999999991</v>
      </c>
      <c r="F16" s="222">
        <f t="shared" si="0"/>
        <v>107.83464566929133</v>
      </c>
    </row>
    <row r="17" spans="1:6" ht="81.75" customHeight="1">
      <c r="A17" s="186" t="s">
        <v>214</v>
      </c>
      <c r="B17" s="109" t="s">
        <v>218</v>
      </c>
      <c r="C17" s="222">
        <v>20.8</v>
      </c>
      <c r="D17" s="222">
        <v>11.1</v>
      </c>
      <c r="E17" s="222">
        <f>C17-D17</f>
        <v>9.700000000000001</v>
      </c>
      <c r="F17" s="222">
        <f t="shared" si="0"/>
        <v>53.36538461538461</v>
      </c>
    </row>
    <row r="18" spans="1:6" ht="63" customHeight="1">
      <c r="A18" s="186" t="s">
        <v>215</v>
      </c>
      <c r="B18" s="115" t="s">
        <v>219</v>
      </c>
      <c r="C18" s="222">
        <v>1728.7</v>
      </c>
      <c r="D18" s="222">
        <v>1771.8</v>
      </c>
      <c r="E18" s="222">
        <f>C18-D18</f>
        <v>-43.09999999999991</v>
      </c>
      <c r="F18" s="222">
        <f t="shared" si="0"/>
        <v>102.49320298490194</v>
      </c>
    </row>
    <row r="19" spans="1:6" ht="68.25" customHeight="1">
      <c r="A19" s="186" t="s">
        <v>216</v>
      </c>
      <c r="B19" s="115" t="s">
        <v>220</v>
      </c>
      <c r="C19" s="222">
        <v>-186.4</v>
      </c>
      <c r="D19" s="222">
        <v>-212.2</v>
      </c>
      <c r="E19" s="222">
        <f>C19-D19</f>
        <v>25.799999999999983</v>
      </c>
      <c r="F19" s="222">
        <f>D19/C19*100</f>
        <v>113.8412017167382</v>
      </c>
    </row>
    <row r="20" spans="1:6" ht="12.75">
      <c r="A20" s="187" t="s">
        <v>43</v>
      </c>
      <c r="B20" s="7" t="s">
        <v>44</v>
      </c>
      <c r="C20" s="221">
        <f aca="true" t="shared" si="1" ref="C20:E21">C21</f>
        <v>73.4</v>
      </c>
      <c r="D20" s="221">
        <f t="shared" si="1"/>
        <v>76.1</v>
      </c>
      <c r="E20" s="221">
        <f t="shared" si="1"/>
        <v>-2.6999999999999886</v>
      </c>
      <c r="F20" s="221">
        <f t="shared" si="0"/>
        <v>103.6784741144414</v>
      </c>
    </row>
    <row r="21" spans="1:6" ht="12.75">
      <c r="A21" s="188" t="s">
        <v>45</v>
      </c>
      <c r="B21" s="17" t="s">
        <v>46</v>
      </c>
      <c r="C21" s="222">
        <f t="shared" si="1"/>
        <v>73.4</v>
      </c>
      <c r="D21" s="222">
        <f t="shared" si="1"/>
        <v>76.1</v>
      </c>
      <c r="E21" s="222">
        <f t="shared" si="1"/>
        <v>-2.6999999999999886</v>
      </c>
      <c r="F21" s="222">
        <f t="shared" si="0"/>
        <v>103.6784741144414</v>
      </c>
    </row>
    <row r="22" spans="1:6" ht="12.75">
      <c r="A22" s="188" t="s">
        <v>166</v>
      </c>
      <c r="B22" s="17" t="s">
        <v>46</v>
      </c>
      <c r="C22" s="222">
        <v>73.4</v>
      </c>
      <c r="D22" s="222">
        <v>76.1</v>
      </c>
      <c r="E22" s="222">
        <f>C22-D22</f>
        <v>-2.6999999999999886</v>
      </c>
      <c r="F22" s="222">
        <f t="shared" si="0"/>
        <v>103.6784741144414</v>
      </c>
    </row>
    <row r="23" spans="1:6" ht="12.75">
      <c r="A23" s="189" t="s">
        <v>47</v>
      </c>
      <c r="B23" s="9" t="s">
        <v>48</v>
      </c>
      <c r="C23" s="221">
        <f>C24+C29+C26</f>
        <v>88578.29999999999</v>
      </c>
      <c r="D23" s="221">
        <f>D24+D29+D26</f>
        <v>95482.1</v>
      </c>
      <c r="E23" s="221">
        <f>E24+E29+E26</f>
        <v>-6903.799999999997</v>
      </c>
      <c r="F23" s="221">
        <f t="shared" si="0"/>
        <v>107.79400823903825</v>
      </c>
    </row>
    <row r="24" spans="1:6" ht="12.75">
      <c r="A24" s="190" t="s">
        <v>49</v>
      </c>
      <c r="B24" s="11" t="s">
        <v>167</v>
      </c>
      <c r="C24" s="222">
        <f>C25</f>
        <v>13370.9</v>
      </c>
      <c r="D24" s="222">
        <f>D25</f>
        <v>18771</v>
      </c>
      <c r="E24" s="222">
        <f>E25</f>
        <v>-5400.1</v>
      </c>
      <c r="F24" s="222">
        <f t="shared" si="0"/>
        <v>140.38695974092994</v>
      </c>
    </row>
    <row r="25" spans="1:6" ht="38.25">
      <c r="A25" s="190" t="s">
        <v>276</v>
      </c>
      <c r="B25" s="11" t="s">
        <v>277</v>
      </c>
      <c r="C25" s="222">
        <v>13370.9</v>
      </c>
      <c r="D25" s="222">
        <v>18771</v>
      </c>
      <c r="E25" s="222">
        <f>C25-D25</f>
        <v>-5400.1</v>
      </c>
      <c r="F25" s="222">
        <f t="shared" si="0"/>
        <v>140.38695974092994</v>
      </c>
    </row>
    <row r="26" spans="1:6" ht="12.75">
      <c r="A26" s="190" t="s">
        <v>197</v>
      </c>
      <c r="B26" s="11" t="s">
        <v>200</v>
      </c>
      <c r="C26" s="222">
        <f>C27+C28</f>
        <v>22914.4</v>
      </c>
      <c r="D26" s="222">
        <f>D27+D28</f>
        <v>23328.5</v>
      </c>
      <c r="E26" s="222">
        <f aca="true" t="shared" si="2" ref="E26:E33">C26-D26</f>
        <v>-414.09999999999854</v>
      </c>
      <c r="F26" s="222">
        <f t="shared" si="0"/>
        <v>101.8071605627902</v>
      </c>
    </row>
    <row r="27" spans="1:6" ht="12.75">
      <c r="A27" s="190" t="s">
        <v>198</v>
      </c>
      <c r="B27" s="11" t="s">
        <v>201</v>
      </c>
      <c r="C27" s="222">
        <v>3217</v>
      </c>
      <c r="D27" s="222">
        <v>3572</v>
      </c>
      <c r="E27" s="222">
        <f t="shared" si="2"/>
        <v>-355</v>
      </c>
      <c r="F27" s="222">
        <f t="shared" si="0"/>
        <v>111.03512589368978</v>
      </c>
    </row>
    <row r="28" spans="1:6" ht="12.75">
      <c r="A28" s="190" t="s">
        <v>199</v>
      </c>
      <c r="B28" s="11" t="s">
        <v>202</v>
      </c>
      <c r="C28" s="222">
        <v>19697.4</v>
      </c>
      <c r="D28" s="222">
        <v>19756.5</v>
      </c>
      <c r="E28" s="222">
        <f t="shared" si="2"/>
        <v>-59.099999999998545</v>
      </c>
      <c r="F28" s="222">
        <f t="shared" si="0"/>
        <v>100.30003959913489</v>
      </c>
    </row>
    <row r="29" spans="1:6" ht="12.75">
      <c r="A29" s="190" t="s">
        <v>50</v>
      </c>
      <c r="B29" s="11" t="s">
        <v>51</v>
      </c>
      <c r="C29" s="222">
        <f>C30+C32</f>
        <v>52293</v>
      </c>
      <c r="D29" s="222">
        <f>D30+D32</f>
        <v>53382.6</v>
      </c>
      <c r="E29" s="222">
        <f t="shared" si="2"/>
        <v>-1089.5999999999985</v>
      </c>
      <c r="F29" s="222">
        <f t="shared" si="0"/>
        <v>102.08364408238195</v>
      </c>
    </row>
    <row r="30" spans="1:6" ht="12.75">
      <c r="A30" s="191" t="s">
        <v>358</v>
      </c>
      <c r="B30" s="158" t="s">
        <v>359</v>
      </c>
      <c r="C30" s="222">
        <f>C31</f>
        <v>39793</v>
      </c>
      <c r="D30" s="222">
        <f>D31</f>
        <v>40448.5</v>
      </c>
      <c r="E30" s="222">
        <f t="shared" si="2"/>
        <v>-655.5</v>
      </c>
      <c r="F30" s="222">
        <f t="shared" si="0"/>
        <v>101.64727464629458</v>
      </c>
    </row>
    <row r="31" spans="1:6" ht="38.25">
      <c r="A31" s="190" t="s">
        <v>303</v>
      </c>
      <c r="B31" s="11" t="s">
        <v>304</v>
      </c>
      <c r="C31" s="222">
        <v>39793</v>
      </c>
      <c r="D31" s="222">
        <v>40448.5</v>
      </c>
      <c r="E31" s="222">
        <f t="shared" si="2"/>
        <v>-655.5</v>
      </c>
      <c r="F31" s="222">
        <f t="shared" si="0"/>
        <v>101.64727464629458</v>
      </c>
    </row>
    <row r="32" spans="1:6" ht="37.5" customHeight="1">
      <c r="A32" s="191" t="s">
        <v>305</v>
      </c>
      <c r="B32" s="158" t="s">
        <v>360</v>
      </c>
      <c r="C32" s="222">
        <f>C33</f>
        <v>12500</v>
      </c>
      <c r="D32" s="222">
        <f>D33</f>
        <v>12934.1</v>
      </c>
      <c r="E32" s="222">
        <f t="shared" si="2"/>
        <v>-434.10000000000036</v>
      </c>
      <c r="F32" s="222">
        <f t="shared" si="0"/>
        <v>103.4728</v>
      </c>
    </row>
    <row r="33" spans="1:6" ht="38.25">
      <c r="A33" s="190" t="s">
        <v>306</v>
      </c>
      <c r="B33" s="11" t="s">
        <v>361</v>
      </c>
      <c r="C33" s="222">
        <v>12500</v>
      </c>
      <c r="D33" s="222">
        <v>12934.1</v>
      </c>
      <c r="E33" s="222">
        <f t="shared" si="2"/>
        <v>-434.10000000000036</v>
      </c>
      <c r="F33" s="222">
        <f t="shared" si="0"/>
        <v>103.4728</v>
      </c>
    </row>
    <row r="34" spans="1:6" ht="40.5" customHeight="1">
      <c r="A34" s="189" t="s">
        <v>52</v>
      </c>
      <c r="B34" s="9" t="s">
        <v>53</v>
      </c>
      <c r="C34" s="221">
        <f>C35+C48+C45+C42</f>
        <v>11256.9</v>
      </c>
      <c r="D34" s="221">
        <f>D35+D48+D45+D42</f>
        <v>9540.699999999999</v>
      </c>
      <c r="E34" s="221">
        <f>E35+E48+E45+E42</f>
        <v>1716.2</v>
      </c>
      <c r="F34" s="221">
        <f t="shared" si="0"/>
        <v>84.75423962192077</v>
      </c>
    </row>
    <row r="35" spans="1:6" ht="83.25" customHeight="1">
      <c r="A35" s="190" t="s">
        <v>54</v>
      </c>
      <c r="B35" s="11" t="s">
        <v>168</v>
      </c>
      <c r="C35" s="222">
        <f>C36+C38+C40</f>
        <v>9184.5</v>
      </c>
      <c r="D35" s="222">
        <f>D36+D38+D40</f>
        <v>7525.6</v>
      </c>
      <c r="E35" s="222">
        <f>E36+E38+E40</f>
        <v>1658.9</v>
      </c>
      <c r="F35" s="222">
        <f t="shared" si="0"/>
        <v>81.9380477979204</v>
      </c>
    </row>
    <row r="36" spans="1:6" ht="72" customHeight="1">
      <c r="A36" s="190" t="s">
        <v>55</v>
      </c>
      <c r="B36" s="11" t="s">
        <v>56</v>
      </c>
      <c r="C36" s="222">
        <f>C37</f>
        <v>5200</v>
      </c>
      <c r="D36" s="222">
        <f>D37</f>
        <v>3189.5</v>
      </c>
      <c r="E36" s="222">
        <f>C36-D36</f>
        <v>2010.5</v>
      </c>
      <c r="F36" s="222">
        <f t="shared" si="0"/>
        <v>61.33653846153846</v>
      </c>
    </row>
    <row r="37" spans="1:6" ht="81.75" customHeight="1">
      <c r="A37" s="190" t="s">
        <v>278</v>
      </c>
      <c r="B37" s="11" t="s">
        <v>279</v>
      </c>
      <c r="C37" s="222">
        <v>5200</v>
      </c>
      <c r="D37" s="240">
        <v>3189.5</v>
      </c>
      <c r="E37" s="222">
        <f aca="true" t="shared" si="3" ref="E37:E50">C37-D37</f>
        <v>2010.5</v>
      </c>
      <c r="F37" s="222">
        <f t="shared" si="0"/>
        <v>61.33653846153846</v>
      </c>
    </row>
    <row r="38" spans="1:6" ht="76.5" customHeight="1">
      <c r="A38" s="190" t="s">
        <v>57</v>
      </c>
      <c r="B38" s="11" t="s">
        <v>169</v>
      </c>
      <c r="C38" s="222">
        <f>C39</f>
        <v>2221.8</v>
      </c>
      <c r="D38" s="222">
        <f>D39</f>
        <v>2497.3</v>
      </c>
      <c r="E38" s="222">
        <f t="shared" si="3"/>
        <v>-275.5</v>
      </c>
      <c r="F38" s="222">
        <f t="shared" si="0"/>
        <v>112.3998559726348</v>
      </c>
    </row>
    <row r="39" spans="1:6" ht="68.25" customHeight="1">
      <c r="A39" s="190" t="s">
        <v>280</v>
      </c>
      <c r="B39" s="11" t="s">
        <v>281</v>
      </c>
      <c r="C39" s="222">
        <v>2221.8</v>
      </c>
      <c r="D39" s="222">
        <v>2497.3</v>
      </c>
      <c r="E39" s="222">
        <f t="shared" si="3"/>
        <v>-275.5</v>
      </c>
      <c r="F39" s="222">
        <f t="shared" si="0"/>
        <v>112.3998559726348</v>
      </c>
    </row>
    <row r="40" spans="1:6" ht="38.25">
      <c r="A40" s="190" t="s">
        <v>206</v>
      </c>
      <c r="B40" s="11" t="s">
        <v>205</v>
      </c>
      <c r="C40" s="222">
        <f>C41</f>
        <v>1762.7</v>
      </c>
      <c r="D40" s="222">
        <f>D41</f>
        <v>1838.8</v>
      </c>
      <c r="E40" s="222">
        <f t="shared" si="3"/>
        <v>-76.09999999999991</v>
      </c>
      <c r="F40" s="222">
        <f t="shared" si="0"/>
        <v>104.31724059681171</v>
      </c>
    </row>
    <row r="41" spans="1:6" ht="38.25">
      <c r="A41" s="190" t="s">
        <v>282</v>
      </c>
      <c r="B41" s="11" t="s">
        <v>283</v>
      </c>
      <c r="C41" s="222">
        <v>1762.7</v>
      </c>
      <c r="D41" s="222">
        <v>1838.8</v>
      </c>
      <c r="E41" s="222">
        <f t="shared" si="3"/>
        <v>-76.09999999999991</v>
      </c>
      <c r="F41" s="222">
        <f t="shared" si="0"/>
        <v>104.31724059681171</v>
      </c>
    </row>
    <row r="42" spans="1:6" ht="42" customHeight="1">
      <c r="A42" s="190" t="s">
        <v>669</v>
      </c>
      <c r="B42" s="11" t="s">
        <v>672</v>
      </c>
      <c r="C42" s="222">
        <f>C43</f>
        <v>11</v>
      </c>
      <c r="D42" s="222">
        <f>D43</f>
        <v>12.3</v>
      </c>
      <c r="E42" s="222">
        <f t="shared" si="3"/>
        <v>-1.3000000000000007</v>
      </c>
      <c r="F42" s="222">
        <f t="shared" si="0"/>
        <v>111.81818181818181</v>
      </c>
    </row>
    <row r="43" spans="1:6" ht="42.75" customHeight="1">
      <c r="A43" s="190" t="s">
        <v>670</v>
      </c>
      <c r="B43" s="11" t="s">
        <v>673</v>
      </c>
      <c r="C43" s="222">
        <f>C44</f>
        <v>11</v>
      </c>
      <c r="D43" s="222">
        <f>D44</f>
        <v>12.3</v>
      </c>
      <c r="E43" s="222">
        <f t="shared" si="3"/>
        <v>-1.3000000000000007</v>
      </c>
      <c r="F43" s="222">
        <f t="shared" si="0"/>
        <v>111.81818181818181</v>
      </c>
    </row>
    <row r="44" spans="1:6" ht="107.25" customHeight="1">
      <c r="A44" s="190" t="s">
        <v>671</v>
      </c>
      <c r="B44" s="11" t="s">
        <v>674</v>
      </c>
      <c r="C44" s="222">
        <v>11</v>
      </c>
      <c r="D44" s="222">
        <v>12.3</v>
      </c>
      <c r="E44" s="222">
        <f t="shared" si="3"/>
        <v>-1.3000000000000007</v>
      </c>
      <c r="F44" s="222">
        <f t="shared" si="0"/>
        <v>111.81818181818181</v>
      </c>
    </row>
    <row r="45" spans="1:6" ht="25.5">
      <c r="A45" s="190" t="s">
        <v>58</v>
      </c>
      <c r="B45" s="11" t="s">
        <v>59</v>
      </c>
      <c r="C45" s="222">
        <f>C46</f>
        <v>24.8</v>
      </c>
      <c r="D45" s="222">
        <f>D46</f>
        <v>24.8</v>
      </c>
      <c r="E45" s="222">
        <f t="shared" si="3"/>
        <v>0</v>
      </c>
      <c r="F45" s="222">
        <f t="shared" si="0"/>
        <v>100</v>
      </c>
    </row>
    <row r="46" spans="1:6" ht="38.25">
      <c r="A46" s="190" t="s">
        <v>60</v>
      </c>
      <c r="B46" s="11" t="s">
        <v>61</v>
      </c>
      <c r="C46" s="222">
        <f>C47</f>
        <v>24.8</v>
      </c>
      <c r="D46" s="222">
        <f>D47</f>
        <v>24.8</v>
      </c>
      <c r="E46" s="222">
        <f t="shared" si="3"/>
        <v>0</v>
      </c>
      <c r="F46" s="222">
        <f t="shared" si="0"/>
        <v>100</v>
      </c>
    </row>
    <row r="47" spans="1:6" ht="51">
      <c r="A47" s="190" t="s">
        <v>284</v>
      </c>
      <c r="B47" s="11" t="s">
        <v>285</v>
      </c>
      <c r="C47" s="222">
        <v>24.8</v>
      </c>
      <c r="D47" s="222">
        <v>24.8</v>
      </c>
      <c r="E47" s="222">
        <f t="shared" si="3"/>
        <v>0</v>
      </c>
      <c r="F47" s="222">
        <f t="shared" si="0"/>
        <v>100</v>
      </c>
    </row>
    <row r="48" spans="1:6" ht="76.5">
      <c r="A48" s="190" t="s">
        <v>62</v>
      </c>
      <c r="B48" s="11" t="s">
        <v>171</v>
      </c>
      <c r="C48" s="222">
        <f>C49</f>
        <v>2036.6</v>
      </c>
      <c r="D48" s="222">
        <f>D49</f>
        <v>1978</v>
      </c>
      <c r="E48" s="222">
        <f t="shared" si="3"/>
        <v>58.59999999999991</v>
      </c>
      <c r="F48" s="222">
        <f t="shared" si="0"/>
        <v>97.12265540606894</v>
      </c>
    </row>
    <row r="49" spans="1:6" ht="76.5">
      <c r="A49" s="190" t="s">
        <v>63</v>
      </c>
      <c r="B49" s="11" t="s">
        <v>170</v>
      </c>
      <c r="C49" s="222">
        <f>C50</f>
        <v>2036.6</v>
      </c>
      <c r="D49" s="222">
        <f>D50</f>
        <v>1978</v>
      </c>
      <c r="E49" s="222">
        <f t="shared" si="3"/>
        <v>58.59999999999991</v>
      </c>
      <c r="F49" s="222">
        <f t="shared" si="0"/>
        <v>97.12265540606894</v>
      </c>
    </row>
    <row r="50" spans="1:6" ht="76.5">
      <c r="A50" s="190" t="s">
        <v>286</v>
      </c>
      <c r="B50" s="11" t="s">
        <v>287</v>
      </c>
      <c r="C50" s="222">
        <v>2036.6</v>
      </c>
      <c r="D50" s="222">
        <v>1978</v>
      </c>
      <c r="E50" s="222">
        <f t="shared" si="3"/>
        <v>58.59999999999991</v>
      </c>
      <c r="F50" s="222">
        <f t="shared" si="0"/>
        <v>97.12265540606894</v>
      </c>
    </row>
    <row r="51" spans="1:6" ht="25.5">
      <c r="A51" s="192" t="s">
        <v>28</v>
      </c>
      <c r="B51" s="9" t="s">
        <v>172</v>
      </c>
      <c r="C51" s="221">
        <f>C52+C55</f>
        <v>4110.2</v>
      </c>
      <c r="D51" s="221">
        <f>D52+D55</f>
        <v>3508.1</v>
      </c>
      <c r="E51" s="221">
        <f>E52+E55</f>
        <v>602.1</v>
      </c>
      <c r="F51" s="221">
        <f t="shared" si="0"/>
        <v>85.35107780643277</v>
      </c>
    </row>
    <row r="52" spans="1:6" ht="12.75">
      <c r="A52" s="192" t="s">
        <v>29</v>
      </c>
      <c r="B52" s="9" t="s">
        <v>173</v>
      </c>
      <c r="C52" s="221">
        <f aca="true" t="shared" si="4" ref="C52:E53">C53</f>
        <v>3210.2</v>
      </c>
      <c r="D52" s="221">
        <f t="shared" si="4"/>
        <v>2967.2</v>
      </c>
      <c r="E52" s="221">
        <f>E53</f>
        <v>243</v>
      </c>
      <c r="F52" s="221">
        <f t="shared" si="0"/>
        <v>92.43037816958444</v>
      </c>
    </row>
    <row r="53" spans="1:6" ht="12.75">
      <c r="A53" s="190" t="s">
        <v>174</v>
      </c>
      <c r="B53" s="10" t="s">
        <v>175</v>
      </c>
      <c r="C53" s="222">
        <f t="shared" si="4"/>
        <v>3210.2</v>
      </c>
      <c r="D53" s="222">
        <f t="shared" si="4"/>
        <v>2967.2</v>
      </c>
      <c r="E53" s="222">
        <f t="shared" si="4"/>
        <v>243</v>
      </c>
      <c r="F53" s="222">
        <f t="shared" si="0"/>
        <v>92.43037816958444</v>
      </c>
    </row>
    <row r="54" spans="1:6" ht="25.5">
      <c r="A54" s="190" t="s">
        <v>288</v>
      </c>
      <c r="B54" s="11" t="s">
        <v>289</v>
      </c>
      <c r="C54" s="222">
        <v>3210.2</v>
      </c>
      <c r="D54" s="222">
        <v>2967.2</v>
      </c>
      <c r="E54" s="222">
        <f>C54-D54</f>
        <v>243</v>
      </c>
      <c r="F54" s="222">
        <f t="shared" si="0"/>
        <v>92.43037816958444</v>
      </c>
    </row>
    <row r="55" spans="1:6" ht="12.75">
      <c r="A55" s="192" t="s">
        <v>272</v>
      </c>
      <c r="B55" s="117" t="s">
        <v>273</v>
      </c>
      <c r="C55" s="221">
        <f>C56+C57</f>
        <v>900</v>
      </c>
      <c r="D55" s="221">
        <f>D56+D57</f>
        <v>540.9</v>
      </c>
      <c r="E55" s="221">
        <f>E56+E57</f>
        <v>359.1</v>
      </c>
      <c r="F55" s="222">
        <f t="shared" si="0"/>
        <v>60.099999999999994</v>
      </c>
    </row>
    <row r="56" spans="1:6" ht="19.5" customHeight="1">
      <c r="A56" s="190" t="s">
        <v>805</v>
      </c>
      <c r="B56" s="11" t="s">
        <v>804</v>
      </c>
      <c r="C56" s="222">
        <v>0</v>
      </c>
      <c r="D56" s="222">
        <v>0</v>
      </c>
      <c r="E56" s="222">
        <f>D56-C56</f>
        <v>0</v>
      </c>
      <c r="F56" s="222" t="str">
        <f t="shared" si="0"/>
        <v>-</v>
      </c>
    </row>
    <row r="57" spans="1:6" ht="25.5">
      <c r="A57" s="190" t="s">
        <v>290</v>
      </c>
      <c r="B57" s="11" t="s">
        <v>291</v>
      </c>
      <c r="C57" s="222">
        <v>900</v>
      </c>
      <c r="D57" s="222">
        <v>540.9</v>
      </c>
      <c r="E57" s="222">
        <f>C57-D57</f>
        <v>359.1</v>
      </c>
      <c r="F57" s="222">
        <f t="shared" si="0"/>
        <v>60.099999999999994</v>
      </c>
    </row>
    <row r="58" spans="1:6" ht="25.5">
      <c r="A58" s="192" t="s">
        <v>64</v>
      </c>
      <c r="B58" s="9" t="s">
        <v>65</v>
      </c>
      <c r="C58" s="221">
        <f>C59+C62</f>
        <v>6578.4</v>
      </c>
      <c r="D58" s="221">
        <f>D59+D62</f>
        <v>10411.8</v>
      </c>
      <c r="E58" s="221">
        <f>E59+E62</f>
        <v>-3833.4</v>
      </c>
      <c r="F58" s="221">
        <f t="shared" si="0"/>
        <v>158.27252827435242</v>
      </c>
    </row>
    <row r="59" spans="1:6" ht="76.5">
      <c r="A59" s="190" t="s">
        <v>66</v>
      </c>
      <c r="B59" s="10" t="s">
        <v>176</v>
      </c>
      <c r="C59" s="222">
        <f>C60</f>
        <v>2178.4</v>
      </c>
      <c r="D59" s="222">
        <f>D60</f>
        <v>4124.1</v>
      </c>
      <c r="E59" s="222">
        <f>C59-D59</f>
        <v>-1945.7000000000003</v>
      </c>
      <c r="F59" s="222">
        <f t="shared" si="0"/>
        <v>189.31784796180685</v>
      </c>
    </row>
    <row r="60" spans="1:6" ht="84" customHeight="1">
      <c r="A60" s="190" t="s">
        <v>292</v>
      </c>
      <c r="B60" s="11" t="s">
        <v>293</v>
      </c>
      <c r="C60" s="222">
        <f>C61</f>
        <v>2178.4</v>
      </c>
      <c r="D60" s="222">
        <f>D61</f>
        <v>4124.1</v>
      </c>
      <c r="E60" s="222">
        <f aca="true" t="shared" si="5" ref="E60:E66">C60-D60</f>
        <v>-1945.7000000000003</v>
      </c>
      <c r="F60" s="222">
        <f t="shared" si="0"/>
        <v>189.31784796180685</v>
      </c>
    </row>
    <row r="61" spans="1:6" ht="84.75" customHeight="1">
      <c r="A61" s="190" t="s">
        <v>295</v>
      </c>
      <c r="B61" s="11" t="s">
        <v>294</v>
      </c>
      <c r="C61" s="222">
        <v>2178.4</v>
      </c>
      <c r="D61" s="222">
        <v>4124.1</v>
      </c>
      <c r="E61" s="222">
        <f t="shared" si="5"/>
        <v>-1945.7000000000003</v>
      </c>
      <c r="F61" s="222">
        <f t="shared" si="0"/>
        <v>189.31784796180685</v>
      </c>
    </row>
    <row r="62" spans="1:6" ht="51">
      <c r="A62" s="190" t="s">
        <v>67</v>
      </c>
      <c r="B62" s="11" t="s">
        <v>177</v>
      </c>
      <c r="C62" s="222">
        <f>C63+C65</f>
        <v>4400</v>
      </c>
      <c r="D62" s="222">
        <f>D63+D65</f>
        <v>6287.7</v>
      </c>
      <c r="E62" s="222">
        <f t="shared" si="5"/>
        <v>-1887.6999999999998</v>
      </c>
      <c r="F62" s="222">
        <f t="shared" si="0"/>
        <v>142.9022727272727</v>
      </c>
    </row>
    <row r="63" spans="1:6" ht="35.25" customHeight="1">
      <c r="A63" s="190" t="s">
        <v>68</v>
      </c>
      <c r="B63" s="11" t="s">
        <v>69</v>
      </c>
      <c r="C63" s="222">
        <f>C64</f>
        <v>2300</v>
      </c>
      <c r="D63" s="222">
        <f>D64</f>
        <v>2963.6</v>
      </c>
      <c r="E63" s="222">
        <f t="shared" si="5"/>
        <v>-663.5999999999999</v>
      </c>
      <c r="F63" s="222">
        <f t="shared" si="0"/>
        <v>128.85217391304346</v>
      </c>
    </row>
    <row r="64" spans="1:6" ht="48" customHeight="1">
      <c r="A64" s="190" t="s">
        <v>296</v>
      </c>
      <c r="B64" s="11" t="s">
        <v>297</v>
      </c>
      <c r="C64" s="222">
        <v>2300</v>
      </c>
      <c r="D64" s="222">
        <v>2963.6</v>
      </c>
      <c r="E64" s="222">
        <f t="shared" si="5"/>
        <v>-663.5999999999999</v>
      </c>
      <c r="F64" s="222">
        <f t="shared" si="0"/>
        <v>128.85217391304346</v>
      </c>
    </row>
    <row r="65" spans="1:6" ht="51">
      <c r="A65" s="190" t="s">
        <v>70</v>
      </c>
      <c r="B65" s="11" t="s">
        <v>178</v>
      </c>
      <c r="C65" s="222">
        <f>C66</f>
        <v>2100</v>
      </c>
      <c r="D65" s="222">
        <f>D66</f>
        <v>3324.1</v>
      </c>
      <c r="E65" s="222">
        <f t="shared" si="5"/>
        <v>-1224.1</v>
      </c>
      <c r="F65" s="222">
        <f t="shared" si="0"/>
        <v>158.29047619047617</v>
      </c>
    </row>
    <row r="66" spans="1:6" ht="51">
      <c r="A66" s="190" t="s">
        <v>298</v>
      </c>
      <c r="B66" s="11" t="s">
        <v>299</v>
      </c>
      <c r="C66" s="222">
        <v>2100</v>
      </c>
      <c r="D66" s="222">
        <v>3324.1</v>
      </c>
      <c r="E66" s="222">
        <f t="shared" si="5"/>
        <v>-1224.1</v>
      </c>
      <c r="F66" s="222">
        <f t="shared" si="0"/>
        <v>158.29047619047617</v>
      </c>
    </row>
    <row r="67" spans="1:6" ht="15" customHeight="1">
      <c r="A67" s="192" t="s">
        <v>715</v>
      </c>
      <c r="B67" s="238" t="s">
        <v>710</v>
      </c>
      <c r="C67" s="221">
        <f>C68+C70</f>
        <v>0</v>
      </c>
      <c r="D67" s="221">
        <f>D68+D70</f>
        <v>16.3</v>
      </c>
      <c r="E67" s="221">
        <f>E68+E70</f>
        <v>-16.3</v>
      </c>
      <c r="F67" s="221" t="str">
        <f t="shared" si="0"/>
        <v>-</v>
      </c>
    </row>
    <row r="68" spans="1:6" ht="60.75" customHeight="1">
      <c r="A68" s="190" t="s">
        <v>719</v>
      </c>
      <c r="B68" s="158" t="s">
        <v>711</v>
      </c>
      <c r="C68" s="222">
        <f>C69</f>
        <v>0</v>
      </c>
      <c r="D68" s="222">
        <f>D69</f>
        <v>15</v>
      </c>
      <c r="E68" s="222">
        <f>C68-D68</f>
        <v>-15</v>
      </c>
      <c r="F68" s="222" t="str">
        <f t="shared" si="0"/>
        <v>-</v>
      </c>
    </row>
    <row r="69" spans="1:6" ht="77.25" customHeight="1">
      <c r="A69" s="190" t="s">
        <v>716</v>
      </c>
      <c r="B69" s="158" t="s">
        <v>712</v>
      </c>
      <c r="C69" s="222">
        <v>0</v>
      </c>
      <c r="D69" s="222">
        <v>15</v>
      </c>
      <c r="E69" s="222">
        <f>C69-D69</f>
        <v>-15</v>
      </c>
      <c r="F69" s="222" t="str">
        <f t="shared" si="0"/>
        <v>-</v>
      </c>
    </row>
    <row r="70" spans="1:6" ht="25.5">
      <c r="A70" s="190" t="s">
        <v>717</v>
      </c>
      <c r="B70" s="158" t="s">
        <v>713</v>
      </c>
      <c r="C70" s="222">
        <f>C71</f>
        <v>0</v>
      </c>
      <c r="D70" s="222">
        <f>D71</f>
        <v>1.3</v>
      </c>
      <c r="E70" s="222">
        <f>C70-D70</f>
        <v>-1.3</v>
      </c>
      <c r="F70" s="222" t="str">
        <f t="shared" si="0"/>
        <v>-</v>
      </c>
    </row>
    <row r="71" spans="1:6" ht="38.25">
      <c r="A71" s="190" t="s">
        <v>718</v>
      </c>
      <c r="B71" s="158" t="s">
        <v>714</v>
      </c>
      <c r="C71" s="222">
        <v>0</v>
      </c>
      <c r="D71" s="222">
        <v>1.3</v>
      </c>
      <c r="E71" s="222">
        <f>C71-D71</f>
        <v>-1.3</v>
      </c>
      <c r="F71" s="222" t="str">
        <f t="shared" si="0"/>
        <v>-</v>
      </c>
    </row>
    <row r="72" spans="1:6" ht="12.75">
      <c r="A72" s="192" t="s">
        <v>71</v>
      </c>
      <c r="B72" s="9" t="s">
        <v>72</v>
      </c>
      <c r="C72" s="221">
        <f>C73+C75</f>
        <v>0</v>
      </c>
      <c r="D72" s="221">
        <f>D73+D75</f>
        <v>-14.6</v>
      </c>
      <c r="E72" s="221">
        <f>E73+E75</f>
        <v>14.6</v>
      </c>
      <c r="F72" s="222" t="str">
        <f aca="true" t="shared" si="6" ref="F72:F108">IF(C72&gt;0,D72/C72*100,"-")</f>
        <v>-</v>
      </c>
    </row>
    <row r="73" spans="1:6" ht="12.75">
      <c r="A73" s="190" t="s">
        <v>73</v>
      </c>
      <c r="B73" s="11" t="s">
        <v>74</v>
      </c>
      <c r="C73" s="222">
        <f>C74</f>
        <v>0</v>
      </c>
      <c r="D73" s="222">
        <f>D74</f>
        <v>-14.6</v>
      </c>
      <c r="E73" s="222">
        <f>C73-D73</f>
        <v>14.6</v>
      </c>
      <c r="F73" s="222" t="str">
        <f t="shared" si="6"/>
        <v>-</v>
      </c>
    </row>
    <row r="74" spans="1:6" ht="30" customHeight="1">
      <c r="A74" s="190" t="s">
        <v>300</v>
      </c>
      <c r="B74" s="146" t="s">
        <v>301</v>
      </c>
      <c r="C74" s="222">
        <v>0</v>
      </c>
      <c r="D74" s="222">
        <v>-14.6</v>
      </c>
      <c r="E74" s="222">
        <f>C74-D74</f>
        <v>14.6</v>
      </c>
      <c r="F74" s="222" t="str">
        <f t="shared" si="6"/>
        <v>-</v>
      </c>
    </row>
    <row r="75" spans="1:6" ht="20.25" customHeight="1" hidden="1">
      <c r="A75" s="244" t="s">
        <v>676</v>
      </c>
      <c r="B75" s="236" t="s">
        <v>72</v>
      </c>
      <c r="C75" s="222">
        <f>C76</f>
        <v>0</v>
      </c>
      <c r="D75" s="222">
        <f>D76</f>
        <v>0</v>
      </c>
      <c r="E75" s="222">
        <f>C75-D75</f>
        <v>0</v>
      </c>
      <c r="F75" s="222" t="str">
        <f t="shared" si="6"/>
        <v>-</v>
      </c>
    </row>
    <row r="76" spans="1:6" ht="24.75" customHeight="1" hidden="1">
      <c r="A76" s="244" t="s">
        <v>677</v>
      </c>
      <c r="B76" s="236" t="s">
        <v>675</v>
      </c>
      <c r="C76" s="222">
        <v>0</v>
      </c>
      <c r="D76" s="222">
        <v>0</v>
      </c>
      <c r="E76" s="222">
        <f>C76-D76</f>
        <v>0</v>
      </c>
      <c r="F76" s="222" t="str">
        <f t="shared" si="6"/>
        <v>-</v>
      </c>
    </row>
    <row r="77" spans="1:6" ht="12.75">
      <c r="A77" s="192" t="s">
        <v>75</v>
      </c>
      <c r="B77" s="9" t="s">
        <v>76</v>
      </c>
      <c r="C77" s="221">
        <f>C78+C105+C97+C101</f>
        <v>89943.4</v>
      </c>
      <c r="D77" s="221">
        <f>D78+D105+D97+D101</f>
        <v>76157</v>
      </c>
      <c r="E77" s="221">
        <f>E78+E105+E97+E101</f>
        <v>13786.400000000001</v>
      </c>
      <c r="F77" s="221">
        <f t="shared" si="6"/>
        <v>84.67213825583644</v>
      </c>
    </row>
    <row r="78" spans="1:6" ht="25.5">
      <c r="A78" s="192" t="s">
        <v>77</v>
      </c>
      <c r="B78" s="9" t="s">
        <v>78</v>
      </c>
      <c r="C78" s="221">
        <f>C79+C82+C91+C94</f>
        <v>87342.2</v>
      </c>
      <c r="D78" s="221">
        <f>D79+D82+D91+D94</f>
        <v>75840.6</v>
      </c>
      <c r="E78" s="221">
        <f>E79+E82+E91+E94</f>
        <v>11501.600000000002</v>
      </c>
      <c r="F78" s="221">
        <f t="shared" si="6"/>
        <v>86.8315659555175</v>
      </c>
    </row>
    <row r="79" spans="1:6" ht="25.5">
      <c r="A79" s="190" t="s">
        <v>729</v>
      </c>
      <c r="B79" s="246" t="s">
        <v>745</v>
      </c>
      <c r="C79" s="222">
        <f>C80</f>
        <v>15184.8</v>
      </c>
      <c r="D79" s="222">
        <f>D80</f>
        <v>15184.8</v>
      </c>
      <c r="E79" s="222">
        <f>C79-D79</f>
        <v>0</v>
      </c>
      <c r="F79" s="222">
        <f t="shared" si="6"/>
        <v>100</v>
      </c>
    </row>
    <row r="80" spans="1:6" ht="18.75" customHeight="1">
      <c r="A80" s="190" t="s">
        <v>730</v>
      </c>
      <c r="B80" s="246" t="s">
        <v>79</v>
      </c>
      <c r="C80" s="222">
        <f>C81</f>
        <v>15184.8</v>
      </c>
      <c r="D80" s="222">
        <f>D81</f>
        <v>15184.8</v>
      </c>
      <c r="E80" s="222">
        <f>C80-D80</f>
        <v>0</v>
      </c>
      <c r="F80" s="222">
        <f t="shared" si="6"/>
        <v>100</v>
      </c>
    </row>
    <row r="81" spans="1:6" ht="32.25" customHeight="1">
      <c r="A81" s="190" t="s">
        <v>731</v>
      </c>
      <c r="B81" s="158" t="s">
        <v>302</v>
      </c>
      <c r="C81" s="222">
        <v>15184.8</v>
      </c>
      <c r="D81" s="222">
        <v>15184.8</v>
      </c>
      <c r="E81" s="222">
        <f>C81-D81</f>
        <v>0</v>
      </c>
      <c r="F81" s="222">
        <f t="shared" si="6"/>
        <v>100</v>
      </c>
    </row>
    <row r="82" spans="1:6" ht="39.75" customHeight="1">
      <c r="A82" s="190" t="s">
        <v>732</v>
      </c>
      <c r="B82" s="158" t="s">
        <v>232</v>
      </c>
      <c r="C82" s="222">
        <f>C83+C85+C87+C89</f>
        <v>50327.7</v>
      </c>
      <c r="D82" s="222">
        <f>D83+D85+D87+D89</f>
        <v>44655.2</v>
      </c>
      <c r="E82" s="222">
        <f>E83+E85+E87+E89</f>
        <v>5672.500000000001</v>
      </c>
      <c r="F82" s="222">
        <f t="shared" si="6"/>
        <v>88.7288709795997</v>
      </c>
    </row>
    <row r="83" spans="1:6" ht="80.25" customHeight="1" hidden="1">
      <c r="A83" s="190" t="s">
        <v>733</v>
      </c>
      <c r="B83" s="158" t="s">
        <v>746</v>
      </c>
      <c r="C83" s="222">
        <f>C84</f>
        <v>0</v>
      </c>
      <c r="D83" s="222">
        <f aca="true" t="shared" si="7" ref="D83:E85">D84</f>
        <v>0</v>
      </c>
      <c r="E83" s="222">
        <f>C83-D83</f>
        <v>0</v>
      </c>
      <c r="F83" s="222" t="str">
        <f t="shared" si="6"/>
        <v>-</v>
      </c>
    </row>
    <row r="84" spans="1:6" ht="89.25" hidden="1">
      <c r="A84" s="190" t="s">
        <v>734</v>
      </c>
      <c r="B84" s="158" t="s">
        <v>747</v>
      </c>
      <c r="C84" s="222">
        <v>0</v>
      </c>
      <c r="D84" s="222">
        <v>0</v>
      </c>
      <c r="E84" s="222">
        <f>C84-D84</f>
        <v>0</v>
      </c>
      <c r="F84" s="222" t="str">
        <f t="shared" si="6"/>
        <v>-</v>
      </c>
    </row>
    <row r="85" spans="1:6" ht="76.5">
      <c r="A85" s="190" t="s">
        <v>735</v>
      </c>
      <c r="B85" s="158" t="s">
        <v>748</v>
      </c>
      <c r="C85" s="222">
        <f>C86</f>
        <v>25736.7</v>
      </c>
      <c r="D85" s="222">
        <f t="shared" si="7"/>
        <v>23577.7</v>
      </c>
      <c r="E85" s="222">
        <f t="shared" si="7"/>
        <v>2159</v>
      </c>
      <c r="F85" s="222">
        <f t="shared" si="6"/>
        <v>91.61120112524138</v>
      </c>
    </row>
    <row r="86" spans="1:6" ht="73.5" customHeight="1">
      <c r="A86" s="190" t="s">
        <v>736</v>
      </c>
      <c r="B86" s="158" t="s">
        <v>749</v>
      </c>
      <c r="C86" s="222">
        <v>25736.7</v>
      </c>
      <c r="D86" s="222">
        <v>23577.7</v>
      </c>
      <c r="E86" s="222">
        <f>C86-D86</f>
        <v>2159</v>
      </c>
      <c r="F86" s="222">
        <f t="shared" si="6"/>
        <v>91.61120112524138</v>
      </c>
    </row>
    <row r="87" spans="1:6" ht="51">
      <c r="A87" s="190" t="s">
        <v>737</v>
      </c>
      <c r="B87" s="158" t="s">
        <v>750</v>
      </c>
      <c r="C87" s="222">
        <f>C88</f>
        <v>23953.5</v>
      </c>
      <c r="D87" s="222">
        <f>D88</f>
        <v>20519.3</v>
      </c>
      <c r="E87" s="222">
        <f>E88</f>
        <v>3434.2000000000007</v>
      </c>
      <c r="F87" s="222">
        <f t="shared" si="6"/>
        <v>85.66305550337111</v>
      </c>
    </row>
    <row r="88" spans="1:6" ht="57" customHeight="1">
      <c r="A88" s="190" t="s">
        <v>738</v>
      </c>
      <c r="B88" s="158" t="s">
        <v>751</v>
      </c>
      <c r="C88" s="222">
        <v>23953.5</v>
      </c>
      <c r="D88" s="222">
        <v>20519.3</v>
      </c>
      <c r="E88" s="222">
        <f>C88-D88</f>
        <v>3434.2000000000007</v>
      </c>
      <c r="F88" s="222">
        <f t="shared" si="6"/>
        <v>85.66305550337111</v>
      </c>
    </row>
    <row r="89" spans="1:6" ht="23.25" customHeight="1">
      <c r="A89" s="190" t="s">
        <v>821</v>
      </c>
      <c r="B89" s="158" t="s">
        <v>823</v>
      </c>
      <c r="C89" s="222">
        <f>C90</f>
        <v>637.5</v>
      </c>
      <c r="D89" s="222">
        <f>D90</f>
        <v>558.2</v>
      </c>
      <c r="E89" s="222">
        <f>E90</f>
        <v>79.29999999999995</v>
      </c>
      <c r="F89" s="222">
        <f>IF(C89&gt;0,D89/C89*100,"-")</f>
        <v>87.56078431372549</v>
      </c>
    </row>
    <row r="90" spans="1:6" ht="27" customHeight="1">
      <c r="A90" s="190" t="s">
        <v>822</v>
      </c>
      <c r="B90" s="158" t="s">
        <v>824</v>
      </c>
      <c r="C90" s="222">
        <v>637.5</v>
      </c>
      <c r="D90" s="222">
        <v>558.2</v>
      </c>
      <c r="E90" s="222">
        <f>C90-D90</f>
        <v>79.29999999999995</v>
      </c>
      <c r="F90" s="222">
        <f>IF(C90&gt;0,D90/C90*100,"-")</f>
        <v>87.56078431372549</v>
      </c>
    </row>
    <row r="91" spans="1:6" ht="24.75" customHeight="1">
      <c r="A91" s="190" t="s">
        <v>739</v>
      </c>
      <c r="B91" s="247" t="s">
        <v>752</v>
      </c>
      <c r="C91" s="222">
        <f aca="true" t="shared" si="8" ref="C91:E92">C92</f>
        <v>148</v>
      </c>
      <c r="D91" s="222">
        <f t="shared" si="8"/>
        <v>148</v>
      </c>
      <c r="E91" s="222">
        <f t="shared" si="8"/>
        <v>0</v>
      </c>
      <c r="F91" s="222">
        <f t="shared" si="6"/>
        <v>100</v>
      </c>
    </row>
    <row r="92" spans="1:6" ht="43.5" customHeight="1">
      <c r="A92" s="190" t="s">
        <v>740</v>
      </c>
      <c r="B92" s="247" t="s">
        <v>80</v>
      </c>
      <c r="C92" s="222">
        <f t="shared" si="8"/>
        <v>148</v>
      </c>
      <c r="D92" s="222">
        <f t="shared" si="8"/>
        <v>148</v>
      </c>
      <c r="E92" s="222">
        <f t="shared" si="8"/>
        <v>0</v>
      </c>
      <c r="F92" s="222">
        <f t="shared" si="6"/>
        <v>100</v>
      </c>
    </row>
    <row r="93" spans="1:6" ht="42.75" customHeight="1">
      <c r="A93" s="190" t="s">
        <v>741</v>
      </c>
      <c r="B93" s="247" t="s">
        <v>753</v>
      </c>
      <c r="C93" s="222">
        <v>148</v>
      </c>
      <c r="D93" s="222">
        <v>148</v>
      </c>
      <c r="E93" s="222">
        <f>C93-D93</f>
        <v>0</v>
      </c>
      <c r="F93" s="222">
        <f t="shared" si="6"/>
        <v>100</v>
      </c>
    </row>
    <row r="94" spans="1:6" ht="21.75" customHeight="1">
      <c r="A94" s="190" t="s">
        <v>742</v>
      </c>
      <c r="B94" s="247" t="s">
        <v>81</v>
      </c>
      <c r="C94" s="222">
        <f aca="true" t="shared" si="9" ref="C94:E95">C95</f>
        <v>21681.7</v>
      </c>
      <c r="D94" s="222">
        <f t="shared" si="9"/>
        <v>15852.6</v>
      </c>
      <c r="E94" s="222">
        <f t="shared" si="9"/>
        <v>5829.1</v>
      </c>
      <c r="F94" s="222">
        <f t="shared" si="6"/>
        <v>73.11511551216002</v>
      </c>
    </row>
    <row r="95" spans="1:6" ht="27.75" customHeight="1">
      <c r="A95" s="190" t="s">
        <v>743</v>
      </c>
      <c r="B95" s="247" t="s">
        <v>754</v>
      </c>
      <c r="C95" s="222">
        <f t="shared" si="9"/>
        <v>21681.7</v>
      </c>
      <c r="D95" s="222">
        <f t="shared" si="9"/>
        <v>15852.6</v>
      </c>
      <c r="E95" s="222">
        <f t="shared" si="9"/>
        <v>5829.1</v>
      </c>
      <c r="F95" s="222">
        <f t="shared" si="6"/>
        <v>73.11511551216002</v>
      </c>
    </row>
    <row r="96" spans="1:6" ht="31.5" customHeight="1">
      <c r="A96" s="190" t="s">
        <v>744</v>
      </c>
      <c r="B96" s="247" t="s">
        <v>755</v>
      </c>
      <c r="C96" s="222">
        <v>21681.7</v>
      </c>
      <c r="D96" s="222">
        <v>15852.6</v>
      </c>
      <c r="E96" s="222">
        <f>C96-D96</f>
        <v>5829.1</v>
      </c>
      <c r="F96" s="222">
        <f t="shared" si="6"/>
        <v>73.11511551216002</v>
      </c>
    </row>
    <row r="97" spans="1:6" ht="27.75" customHeight="1">
      <c r="A97" s="192" t="s">
        <v>680</v>
      </c>
      <c r="B97" s="238" t="s">
        <v>678</v>
      </c>
      <c r="C97" s="221">
        <f>C98</f>
        <v>2616.9</v>
      </c>
      <c r="D97" s="221">
        <f>D98</f>
        <v>2616.9</v>
      </c>
      <c r="E97" s="221">
        <f>E98</f>
        <v>0</v>
      </c>
      <c r="F97" s="221">
        <f t="shared" si="6"/>
        <v>100</v>
      </c>
    </row>
    <row r="98" spans="1:6" ht="27.75" customHeight="1">
      <c r="A98" s="190" t="s">
        <v>681</v>
      </c>
      <c r="B98" s="158" t="s">
        <v>679</v>
      </c>
      <c r="C98" s="222">
        <f>C100+C99</f>
        <v>2616.9</v>
      </c>
      <c r="D98" s="222">
        <f>D100+D99</f>
        <v>2616.9</v>
      </c>
      <c r="E98" s="222">
        <f>C98-D98</f>
        <v>0</v>
      </c>
      <c r="F98" s="222">
        <f t="shared" si="6"/>
        <v>100</v>
      </c>
    </row>
    <row r="99" spans="1:6" ht="76.5" customHeight="1">
      <c r="A99" s="190" t="s">
        <v>807</v>
      </c>
      <c r="B99" s="158" t="s">
        <v>806</v>
      </c>
      <c r="C99" s="222">
        <v>2500</v>
      </c>
      <c r="D99" s="222">
        <v>2500</v>
      </c>
      <c r="E99" s="222">
        <f>C99-D99</f>
        <v>0</v>
      </c>
      <c r="F99" s="222">
        <f t="shared" si="6"/>
        <v>100</v>
      </c>
    </row>
    <row r="100" spans="1:6" ht="27.75" customHeight="1">
      <c r="A100" s="190" t="s">
        <v>682</v>
      </c>
      <c r="B100" s="158" t="s">
        <v>679</v>
      </c>
      <c r="C100" s="222">
        <v>116.9</v>
      </c>
      <c r="D100" s="222">
        <v>116.9</v>
      </c>
      <c r="E100" s="222">
        <f>C100-D100</f>
        <v>0</v>
      </c>
      <c r="F100" s="222">
        <f t="shared" si="6"/>
        <v>100</v>
      </c>
    </row>
    <row r="101" spans="1:6" ht="72" customHeight="1" hidden="1">
      <c r="A101" s="239" t="s">
        <v>683</v>
      </c>
      <c r="B101" s="238" t="s">
        <v>687</v>
      </c>
      <c r="C101" s="221">
        <f aca="true" t="shared" si="10" ref="C101:E103">C102</f>
        <v>0</v>
      </c>
      <c r="D101" s="221">
        <f t="shared" si="10"/>
        <v>0</v>
      </c>
      <c r="E101" s="221">
        <f t="shared" si="10"/>
        <v>0</v>
      </c>
      <c r="F101" s="222" t="str">
        <f t="shared" si="6"/>
        <v>-</v>
      </c>
    </row>
    <row r="102" spans="1:6" ht="41.25" customHeight="1" hidden="1">
      <c r="A102" s="237" t="s">
        <v>684</v>
      </c>
      <c r="B102" s="158" t="s">
        <v>688</v>
      </c>
      <c r="C102" s="222">
        <f t="shared" si="10"/>
        <v>0</v>
      </c>
      <c r="D102" s="222">
        <f t="shared" si="10"/>
        <v>0</v>
      </c>
      <c r="E102" s="222">
        <f>C102-D102</f>
        <v>0</v>
      </c>
      <c r="F102" s="222" t="str">
        <f t="shared" si="6"/>
        <v>-</v>
      </c>
    </row>
    <row r="103" spans="1:6" ht="36.75" customHeight="1" hidden="1">
      <c r="A103" s="237" t="s">
        <v>685</v>
      </c>
      <c r="B103" s="158" t="s">
        <v>689</v>
      </c>
      <c r="C103" s="222">
        <f t="shared" si="10"/>
        <v>0</v>
      </c>
      <c r="D103" s="222">
        <f t="shared" si="10"/>
        <v>0</v>
      </c>
      <c r="E103" s="222">
        <f>C103-D103</f>
        <v>0</v>
      </c>
      <c r="F103" s="222" t="str">
        <f t="shared" si="6"/>
        <v>-</v>
      </c>
    </row>
    <row r="104" spans="1:6" ht="44.25" customHeight="1" hidden="1">
      <c r="A104" s="237" t="s">
        <v>686</v>
      </c>
      <c r="B104" s="158" t="s">
        <v>690</v>
      </c>
      <c r="C104" s="222">
        <v>0</v>
      </c>
      <c r="D104" s="222">
        <v>0</v>
      </c>
      <c r="E104" s="222">
        <f>C104-D104</f>
        <v>0</v>
      </c>
      <c r="F104" s="222" t="str">
        <f t="shared" si="6"/>
        <v>-</v>
      </c>
    </row>
    <row r="105" spans="1:6" ht="38.25">
      <c r="A105" s="192" t="s">
        <v>179</v>
      </c>
      <c r="B105" s="238" t="s">
        <v>270</v>
      </c>
      <c r="C105" s="221">
        <f>C106</f>
        <v>-15.7</v>
      </c>
      <c r="D105" s="221">
        <f>D106</f>
        <v>-2300.5</v>
      </c>
      <c r="E105" s="221">
        <f>C105-D105</f>
        <v>2284.8</v>
      </c>
      <c r="F105" s="221">
        <f>D105/C105*100</f>
        <v>14652.866242038217</v>
      </c>
    </row>
    <row r="106" spans="1:6" ht="51">
      <c r="A106" s="190" t="s">
        <v>756</v>
      </c>
      <c r="B106" s="158" t="s">
        <v>758</v>
      </c>
      <c r="C106" s="222">
        <f>C107</f>
        <v>-15.7</v>
      </c>
      <c r="D106" s="222">
        <f>D107</f>
        <v>-2300.5</v>
      </c>
      <c r="E106" s="222">
        <f>E107</f>
        <v>2284.8</v>
      </c>
      <c r="F106" s="222">
        <f>D106/C106*100</f>
        <v>14652.866242038217</v>
      </c>
    </row>
    <row r="107" spans="1:6" ht="51">
      <c r="A107" s="190" t="s">
        <v>757</v>
      </c>
      <c r="B107" s="158" t="s">
        <v>759</v>
      </c>
      <c r="C107" s="222">
        <v>-15.7</v>
      </c>
      <c r="D107" s="222">
        <v>-2300.5</v>
      </c>
      <c r="E107" s="222">
        <f>C107-D107</f>
        <v>2284.8</v>
      </c>
      <c r="F107" s="222">
        <f>D107/C107*100</f>
        <v>14652.866242038217</v>
      </c>
    </row>
    <row r="108" spans="1:6" ht="12" customHeight="1">
      <c r="A108" s="12" t="s">
        <v>82</v>
      </c>
      <c r="B108" s="13"/>
      <c r="C108" s="121">
        <f>C8+C77</f>
        <v>260915.4</v>
      </c>
      <c r="D108" s="265">
        <f>D8+D77</f>
        <v>262839.19999999995</v>
      </c>
      <c r="E108" s="121">
        <f>E8+E77</f>
        <v>-1923.7999999999956</v>
      </c>
      <c r="F108" s="221">
        <f t="shared" si="6"/>
        <v>100.73732711829197</v>
      </c>
    </row>
    <row r="109" spans="1:6" ht="15.75">
      <c r="A109" s="12" t="s">
        <v>275</v>
      </c>
      <c r="B109" s="15"/>
      <c r="C109" s="121">
        <v>-18308.9</v>
      </c>
      <c r="D109" s="121">
        <f>D108-'П № 3'!F486</f>
        <v>6874.399999999936</v>
      </c>
      <c r="E109" s="121">
        <f>C109-D109</f>
        <v>-25183.299999999937</v>
      </c>
      <c r="F109" s="221" t="s">
        <v>204</v>
      </c>
    </row>
    <row r="111" spans="1:3" s="14" customFormat="1" ht="15.75">
      <c r="A111" s="16"/>
      <c r="B111" s="16"/>
      <c r="C111" s="242"/>
    </row>
    <row r="113" spans="1:3" s="14" customFormat="1" ht="12.75">
      <c r="A113" s="16"/>
      <c r="B113" s="16"/>
      <c r="C113" s="96"/>
    </row>
    <row r="115" spans="1:3" s="14" customFormat="1" ht="12.75">
      <c r="A115" s="16"/>
      <c r="B115" s="16"/>
      <c r="C115" s="96"/>
    </row>
  </sheetData>
  <sheetProtection/>
  <mergeCells count="11">
    <mergeCell ref="B6:B7"/>
    <mergeCell ref="C6:C7"/>
    <mergeCell ref="D6:D7"/>
    <mergeCell ref="E6:E7"/>
    <mergeCell ref="F6:F7"/>
    <mergeCell ref="E4:F4"/>
    <mergeCell ref="E1:F1"/>
    <mergeCell ref="E2:F2"/>
    <mergeCell ref="E3:F3"/>
    <mergeCell ref="A5:F5"/>
    <mergeCell ref="A6:A7"/>
  </mergeCells>
  <printOptions/>
  <pageMargins left="0.7480314960629921" right="0.5905511811023623" top="0.5511811023622047" bottom="0.8661417322834646" header="0.5118110236220472" footer="0.5118110236220472"/>
  <pageSetup fitToHeight="0" fitToWidth="1" horizontalDpi="600" verticalDpi="600" orientation="portrait" paperSize="9" scale="61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view="pageBreakPreview" zoomScale="80" zoomScaleNormal="110" zoomScaleSheetLayoutView="80" workbookViewId="0" topLeftCell="A1">
      <selection activeCell="H4" sqref="H4:I4"/>
    </sheetView>
  </sheetViews>
  <sheetFormatPr defaultColWidth="11.28125" defaultRowHeight="15"/>
  <cols>
    <col min="1" max="1" width="6.8515625" style="48" customWidth="1"/>
    <col min="2" max="2" width="11.57421875" style="48" customWidth="1"/>
    <col min="3" max="3" width="14.421875" style="48" customWidth="1"/>
    <col min="4" max="4" width="8.7109375" style="48" customWidth="1"/>
    <col min="5" max="5" width="68.28125" style="48" customWidth="1"/>
    <col min="6" max="6" width="17.57421875" style="49" customWidth="1"/>
    <col min="7" max="7" width="16.7109375" style="49" customWidth="1"/>
    <col min="8" max="8" width="14.57421875" style="49" customWidth="1"/>
    <col min="9" max="9" width="18.7109375" style="49" customWidth="1"/>
    <col min="10" max="16384" width="11.28125" style="49" customWidth="1"/>
  </cols>
  <sheetData>
    <row r="1" spans="1:5" ht="12.75">
      <c r="A1" s="47"/>
      <c r="B1" s="47"/>
      <c r="C1" s="47"/>
      <c r="D1" s="47"/>
      <c r="E1" s="47"/>
    </row>
    <row r="2" spans="1:9" ht="15" customHeight="1">
      <c r="A2" s="47"/>
      <c r="B2" s="47"/>
      <c r="C2" s="47"/>
      <c r="D2" s="47"/>
      <c r="E2" s="47"/>
      <c r="F2" s="105"/>
      <c r="H2" s="272" t="s">
        <v>269</v>
      </c>
      <c r="I2" s="272"/>
    </row>
    <row r="3" spans="1:9" ht="42.75" customHeight="1">
      <c r="A3" s="47"/>
      <c r="B3" s="47"/>
      <c r="C3" s="47"/>
      <c r="D3" s="47"/>
      <c r="E3" s="47"/>
      <c r="F3" s="106"/>
      <c r="H3" s="271" t="s">
        <v>847</v>
      </c>
      <c r="I3" s="271"/>
    </row>
    <row r="4" spans="1:9" ht="22.5" customHeight="1">
      <c r="A4" s="47"/>
      <c r="B4" s="47"/>
      <c r="C4" s="47"/>
      <c r="D4" s="47"/>
      <c r="E4" s="47"/>
      <c r="F4" s="94"/>
      <c r="H4" s="271" t="s">
        <v>853</v>
      </c>
      <c r="I4" s="271"/>
    </row>
    <row r="5" spans="1:5" ht="12.75">
      <c r="A5" s="47"/>
      <c r="B5" s="47"/>
      <c r="C5" s="47"/>
      <c r="D5" s="47"/>
      <c r="E5" s="47"/>
    </row>
    <row r="6" spans="1:9" ht="48.75" customHeight="1">
      <c r="A6" s="289" t="s">
        <v>845</v>
      </c>
      <c r="B6" s="289"/>
      <c r="C6" s="289"/>
      <c r="D6" s="289"/>
      <c r="E6" s="289"/>
      <c r="F6" s="278"/>
      <c r="G6" s="278"/>
      <c r="H6" s="278"/>
      <c r="I6" s="278"/>
    </row>
    <row r="7" spans="1:5" ht="12.75">
      <c r="A7" s="47"/>
      <c r="B7" s="47"/>
      <c r="C7" s="47"/>
      <c r="D7" s="47"/>
      <c r="E7" s="47"/>
    </row>
    <row r="8" spans="1:9" ht="36" customHeight="1">
      <c r="A8" s="77" t="s">
        <v>163</v>
      </c>
      <c r="B8" s="78" t="s">
        <v>96</v>
      </c>
      <c r="C8" s="78" t="s">
        <v>97</v>
      </c>
      <c r="D8" s="78" t="s">
        <v>98</v>
      </c>
      <c r="E8" s="77" t="s">
        <v>31</v>
      </c>
      <c r="F8" s="7" t="s">
        <v>244</v>
      </c>
      <c r="G8" s="73" t="s">
        <v>245</v>
      </c>
      <c r="H8" s="73" t="s">
        <v>246</v>
      </c>
      <c r="I8" s="73" t="s">
        <v>247</v>
      </c>
    </row>
    <row r="9" spans="1:9" ht="27.75" customHeight="1">
      <c r="A9" s="294">
        <v>1</v>
      </c>
      <c r="B9" s="290" t="s">
        <v>137</v>
      </c>
      <c r="C9" s="79" t="s">
        <v>471</v>
      </c>
      <c r="D9" s="290" t="s">
        <v>25</v>
      </c>
      <c r="E9" s="292" t="s">
        <v>652</v>
      </c>
      <c r="F9" s="218">
        <v>5563.6</v>
      </c>
      <c r="G9" s="218">
        <v>5563.5</v>
      </c>
      <c r="H9" s="93">
        <f aca="true" t="shared" si="0" ref="H9:H16">F9-G9</f>
        <v>0.1000000000003638</v>
      </c>
      <c r="I9" s="93">
        <f aca="true" t="shared" si="1" ref="I9:I17">G9/F9*100</f>
        <v>99.99820260263138</v>
      </c>
    </row>
    <row r="10" spans="1:9" ht="26.25" customHeight="1">
      <c r="A10" s="295"/>
      <c r="B10" s="291"/>
      <c r="C10" s="79" t="s">
        <v>469</v>
      </c>
      <c r="D10" s="291"/>
      <c r="E10" s="293"/>
      <c r="F10" s="218">
        <v>23577.7</v>
      </c>
      <c r="G10" s="218">
        <v>21292.9</v>
      </c>
      <c r="H10" s="93">
        <f t="shared" si="0"/>
        <v>2284.7999999999993</v>
      </c>
      <c r="I10" s="93">
        <f t="shared" si="1"/>
        <v>90.30948735457658</v>
      </c>
    </row>
    <row r="11" spans="1:9" ht="26.25" customHeight="1">
      <c r="A11" s="295"/>
      <c r="B11" s="291"/>
      <c r="C11" s="79" t="s">
        <v>470</v>
      </c>
      <c r="D11" s="291"/>
      <c r="E11" s="293"/>
      <c r="F11" s="218">
        <v>21543.6</v>
      </c>
      <c r="G11" s="218">
        <v>15714.5</v>
      </c>
      <c r="H11" s="93">
        <f t="shared" si="0"/>
        <v>5829.0999999999985</v>
      </c>
      <c r="I11" s="93">
        <f t="shared" si="1"/>
        <v>72.94277650903285</v>
      </c>
    </row>
    <row r="12" spans="1:9" ht="31.5" customHeight="1" hidden="1">
      <c r="A12" s="217">
        <v>6</v>
      </c>
      <c r="B12" s="204" t="s">
        <v>133</v>
      </c>
      <c r="C12" s="150" t="s">
        <v>478</v>
      </c>
      <c r="D12" s="150" t="s">
        <v>25</v>
      </c>
      <c r="E12" s="80" t="s">
        <v>653</v>
      </c>
      <c r="F12" s="218"/>
      <c r="G12" s="218"/>
      <c r="H12" s="93">
        <f t="shared" si="0"/>
        <v>0</v>
      </c>
      <c r="I12" s="93" t="e">
        <f t="shared" si="1"/>
        <v>#DIV/0!</v>
      </c>
    </row>
    <row r="13" spans="1:9" ht="31.5" customHeight="1" hidden="1">
      <c r="A13" s="217">
        <v>7</v>
      </c>
      <c r="B13" s="204" t="s">
        <v>133</v>
      </c>
      <c r="C13" s="150" t="s">
        <v>480</v>
      </c>
      <c r="D13" s="150" t="s">
        <v>25</v>
      </c>
      <c r="E13" s="80" t="s">
        <v>654</v>
      </c>
      <c r="F13" s="218"/>
      <c r="G13" s="218"/>
      <c r="H13" s="93">
        <f t="shared" si="0"/>
        <v>0</v>
      </c>
      <c r="I13" s="93" t="e">
        <f t="shared" si="1"/>
        <v>#DIV/0!</v>
      </c>
    </row>
    <row r="14" spans="1:9" ht="42" customHeight="1">
      <c r="A14" s="203">
        <v>2</v>
      </c>
      <c r="B14" s="81" t="s">
        <v>133</v>
      </c>
      <c r="C14" s="157" t="s">
        <v>482</v>
      </c>
      <c r="D14" s="79" t="s">
        <v>25</v>
      </c>
      <c r="E14" s="134" t="s">
        <v>801</v>
      </c>
      <c r="F14" s="218">
        <v>195.1</v>
      </c>
      <c r="G14" s="218">
        <v>161.4</v>
      </c>
      <c r="H14" s="93">
        <f t="shared" si="0"/>
        <v>33.69999999999999</v>
      </c>
      <c r="I14" s="93">
        <f t="shared" si="1"/>
        <v>82.72680676576115</v>
      </c>
    </row>
    <row r="15" spans="1:9" ht="42" customHeight="1" hidden="1">
      <c r="A15" s="248">
        <v>3</v>
      </c>
      <c r="B15" s="260" t="s">
        <v>133</v>
      </c>
      <c r="C15" s="157" t="s">
        <v>781</v>
      </c>
      <c r="D15" s="206" t="s">
        <v>25</v>
      </c>
      <c r="E15" s="80" t="s">
        <v>802</v>
      </c>
      <c r="F15" s="218">
        <v>0</v>
      </c>
      <c r="G15" s="218">
        <v>0</v>
      </c>
      <c r="H15" s="93">
        <f>F15-G15</f>
        <v>0</v>
      </c>
      <c r="I15" s="93" t="e">
        <f>G15/F15*100</f>
        <v>#DIV/0!</v>
      </c>
    </row>
    <row r="16" spans="1:9" ht="60.75" customHeight="1" hidden="1">
      <c r="A16" s="248">
        <v>4</v>
      </c>
      <c r="B16" s="204" t="s">
        <v>133</v>
      </c>
      <c r="C16" s="81" t="s">
        <v>485</v>
      </c>
      <c r="D16" s="204" t="s">
        <v>25</v>
      </c>
      <c r="E16" s="249" t="s">
        <v>641</v>
      </c>
      <c r="F16" s="218">
        <v>0</v>
      </c>
      <c r="G16" s="218">
        <v>0</v>
      </c>
      <c r="H16" s="93">
        <f t="shared" si="0"/>
        <v>0</v>
      </c>
      <c r="I16" s="93" t="e">
        <f t="shared" si="1"/>
        <v>#DIV/0!</v>
      </c>
    </row>
    <row r="17" spans="1:9" ht="20.25" customHeight="1">
      <c r="A17" s="82"/>
      <c r="B17" s="82"/>
      <c r="C17" s="82"/>
      <c r="D17" s="82"/>
      <c r="E17" s="83" t="s">
        <v>30</v>
      </c>
      <c r="F17" s="139">
        <f>SUM(F9:F16)</f>
        <v>50880</v>
      </c>
      <c r="G17" s="139">
        <f>SUM(G9:G16)</f>
        <v>42732.3</v>
      </c>
      <c r="H17" s="107">
        <f>F17-G17</f>
        <v>8147.699999999997</v>
      </c>
      <c r="I17" s="107">
        <f t="shared" si="1"/>
        <v>83.9864386792453</v>
      </c>
    </row>
  </sheetData>
  <sheetProtection/>
  <autoFilter ref="B8:D12"/>
  <mergeCells count="8">
    <mergeCell ref="A6:I6"/>
    <mergeCell ref="H2:I2"/>
    <mergeCell ref="H3:I3"/>
    <mergeCell ref="H4:I4"/>
    <mergeCell ref="D9:D11"/>
    <mergeCell ref="E9:E11"/>
    <mergeCell ref="B9:B11"/>
    <mergeCell ref="A9:A11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3"/>
  <sheetViews>
    <sheetView view="pageBreakPreview" zoomScaleNormal="110" zoomScaleSheetLayoutView="100" workbookViewId="0" topLeftCell="A1">
      <selection activeCell="H4" sqref="H4:I4"/>
    </sheetView>
  </sheetViews>
  <sheetFormatPr defaultColWidth="11.28125" defaultRowHeight="15"/>
  <cols>
    <col min="1" max="1" width="6.7109375" style="48" customWidth="1"/>
    <col min="2" max="2" width="8.57421875" style="48" customWidth="1"/>
    <col min="3" max="3" width="14.28125" style="48" customWidth="1"/>
    <col min="4" max="4" width="6.57421875" style="48" customWidth="1"/>
    <col min="5" max="5" width="58.00390625" style="48" customWidth="1"/>
    <col min="6" max="6" width="18.8515625" style="48" customWidth="1"/>
    <col min="7" max="7" width="18.8515625" style="103" customWidth="1"/>
    <col min="8" max="8" width="19.28125" style="49" customWidth="1"/>
    <col min="9" max="9" width="14.421875" style="49" customWidth="1"/>
    <col min="10" max="16384" width="11.28125" style="49" customWidth="1"/>
  </cols>
  <sheetData>
    <row r="1" spans="1:6" ht="12.75">
      <c r="A1" s="47"/>
      <c r="B1" s="47"/>
      <c r="C1" s="47"/>
      <c r="D1" s="47"/>
      <c r="E1" s="47"/>
      <c r="F1" s="47"/>
    </row>
    <row r="2" spans="1:9" ht="15" customHeight="1">
      <c r="A2" s="47"/>
      <c r="B2" s="47"/>
      <c r="C2" s="47"/>
      <c r="D2" s="47"/>
      <c r="E2" s="47"/>
      <c r="F2" s="105"/>
      <c r="G2" s="5"/>
      <c r="H2" s="272" t="s">
        <v>668</v>
      </c>
      <c r="I2" s="272"/>
    </row>
    <row r="3" spans="1:9" ht="29.25" customHeight="1">
      <c r="A3" s="47"/>
      <c r="B3" s="47"/>
      <c r="C3" s="47"/>
      <c r="D3" s="47"/>
      <c r="E3" s="47"/>
      <c r="F3" s="106"/>
      <c r="G3" s="26"/>
      <c r="H3" s="271" t="s">
        <v>847</v>
      </c>
      <c r="I3" s="271"/>
    </row>
    <row r="4" spans="1:9" ht="15" customHeight="1">
      <c r="A4" s="47"/>
      <c r="B4" s="47"/>
      <c r="C4" s="47"/>
      <c r="D4" s="47"/>
      <c r="E4" s="47"/>
      <c r="F4" s="104"/>
      <c r="G4" s="94"/>
      <c r="H4" s="271" t="s">
        <v>853</v>
      </c>
      <c r="I4" s="271"/>
    </row>
    <row r="5" spans="1:6" ht="12.75">
      <c r="A5" s="47"/>
      <c r="B5" s="47"/>
      <c r="C5" s="47"/>
      <c r="D5" s="47"/>
      <c r="E5" s="47"/>
      <c r="F5" s="47"/>
    </row>
    <row r="6" spans="1:9" ht="48.75" customHeight="1">
      <c r="A6" s="287" t="s">
        <v>846</v>
      </c>
      <c r="B6" s="287"/>
      <c r="C6" s="287"/>
      <c r="D6" s="287"/>
      <c r="E6" s="287"/>
      <c r="F6" s="287"/>
      <c r="G6" s="287"/>
      <c r="H6" s="287"/>
      <c r="I6" s="287"/>
    </row>
    <row r="7" spans="1:9" ht="12.75">
      <c r="A7" s="110"/>
      <c r="B7" s="110"/>
      <c r="C7" s="110"/>
      <c r="D7" s="110"/>
      <c r="E7" s="110"/>
      <c r="F7" s="110"/>
      <c r="G7" s="111"/>
      <c r="H7" s="112"/>
      <c r="I7" s="112"/>
    </row>
    <row r="8" spans="1:9" ht="36" customHeight="1">
      <c r="A8" s="113" t="s">
        <v>163</v>
      </c>
      <c r="B8" s="78" t="s">
        <v>96</v>
      </c>
      <c r="C8" s="78" t="s">
        <v>97</v>
      </c>
      <c r="D8" s="78" t="s">
        <v>98</v>
      </c>
      <c r="E8" s="113" t="s">
        <v>180</v>
      </c>
      <c r="F8" s="113" t="s">
        <v>244</v>
      </c>
      <c r="G8" s="113" t="s">
        <v>245</v>
      </c>
      <c r="H8" s="113" t="s">
        <v>246</v>
      </c>
      <c r="I8" s="113" t="s">
        <v>247</v>
      </c>
    </row>
    <row r="9" spans="1:9" ht="48" customHeight="1">
      <c r="A9" s="113" t="s">
        <v>1</v>
      </c>
      <c r="B9" s="114"/>
      <c r="C9" s="99"/>
      <c r="D9" s="99"/>
      <c r="E9" s="102" t="s">
        <v>240</v>
      </c>
      <c r="F9" s="107">
        <f>SUM(F10:F12)</f>
        <v>3079.3</v>
      </c>
      <c r="G9" s="116">
        <f>SUM(G10:G12)</f>
        <v>3052.6</v>
      </c>
      <c r="H9" s="219">
        <f>SUM(H10:H12)</f>
        <v>26.700000000000365</v>
      </c>
      <c r="I9" s="263">
        <f>G9/F9*100</f>
        <v>99.13291981943946</v>
      </c>
    </row>
    <row r="10" spans="1:9" ht="33" customHeight="1">
      <c r="A10" s="290" t="s">
        <v>3</v>
      </c>
      <c r="B10" s="296" t="s">
        <v>32</v>
      </c>
      <c r="C10" s="296" t="s">
        <v>504</v>
      </c>
      <c r="D10" s="296" t="s">
        <v>18</v>
      </c>
      <c r="E10" s="205" t="s">
        <v>655</v>
      </c>
      <c r="F10" s="143">
        <v>2999.3</v>
      </c>
      <c r="G10" s="145">
        <v>2999.2</v>
      </c>
      <c r="H10" s="220">
        <f>F10-G10</f>
        <v>0.1000000000003638</v>
      </c>
      <c r="I10" s="264">
        <f>G10/F10*100</f>
        <v>99.99666588870735</v>
      </c>
    </row>
    <row r="11" spans="1:9" ht="37.5" customHeight="1" hidden="1">
      <c r="A11" s="298"/>
      <c r="B11" s="297"/>
      <c r="C11" s="297"/>
      <c r="D11" s="297"/>
      <c r="E11" s="205" t="s">
        <v>267</v>
      </c>
      <c r="F11" s="143">
        <v>0</v>
      </c>
      <c r="G11" s="145">
        <v>0</v>
      </c>
      <c r="H11" s="220">
        <f>F11-G11</f>
        <v>0</v>
      </c>
      <c r="I11" s="264" t="e">
        <f>G11/F11*100</f>
        <v>#DIV/0!</v>
      </c>
    </row>
    <row r="12" spans="1:9" ht="27.75" customHeight="1">
      <c r="A12" s="149" t="s">
        <v>5</v>
      </c>
      <c r="B12" s="206" t="s">
        <v>149</v>
      </c>
      <c r="C12" s="79" t="s">
        <v>521</v>
      </c>
      <c r="D12" s="206" t="s">
        <v>18</v>
      </c>
      <c r="E12" s="205" t="s">
        <v>803</v>
      </c>
      <c r="F12" s="143">
        <v>80</v>
      </c>
      <c r="G12" s="145">
        <v>53.4</v>
      </c>
      <c r="H12" s="220">
        <f>F12-G12</f>
        <v>26.6</v>
      </c>
      <c r="I12" s="264">
        <f>G12/F12*100</f>
        <v>66.75</v>
      </c>
    </row>
    <row r="13" spans="1:9" ht="24.75" customHeight="1">
      <c r="A13" s="82"/>
      <c r="B13" s="82"/>
      <c r="C13" s="82"/>
      <c r="D13" s="82"/>
      <c r="E13" s="83" t="s">
        <v>162</v>
      </c>
      <c r="F13" s="84">
        <f>F9</f>
        <v>3079.3</v>
      </c>
      <c r="G13" s="84">
        <f>G9</f>
        <v>3052.6</v>
      </c>
      <c r="H13" s="84">
        <f>H9</f>
        <v>26.700000000000365</v>
      </c>
      <c r="I13" s="263">
        <f>G13/F13*100</f>
        <v>99.13291981943946</v>
      </c>
    </row>
  </sheetData>
  <sheetProtection/>
  <autoFilter ref="B8:D17"/>
  <mergeCells count="8">
    <mergeCell ref="C10:C11"/>
    <mergeCell ref="A10:A11"/>
    <mergeCell ref="B10:B11"/>
    <mergeCell ref="D10:D11"/>
    <mergeCell ref="H2:I2"/>
    <mergeCell ref="H3:I3"/>
    <mergeCell ref="H4:I4"/>
    <mergeCell ref="A6:I6"/>
  </mergeCells>
  <printOptions/>
  <pageMargins left="0.4330708661417323" right="0.31496062992125984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5">
      <selection activeCell="E1" sqref="E1:E16384"/>
    </sheetView>
  </sheetViews>
  <sheetFormatPr defaultColWidth="9.140625" defaultRowHeight="15" outlineLevelRow="1" outlineLevelCol="1"/>
  <cols>
    <col min="2" max="2" width="40.57421875" style="0" customWidth="1"/>
    <col min="3" max="3" width="39.140625" style="0" customWidth="1"/>
    <col min="4" max="4" width="40.28125" style="0" customWidth="1"/>
    <col min="5" max="5" width="20.57421875" style="0" hidden="1" customWidth="1" outlineLevel="1"/>
    <col min="6" max="6" width="9.140625" style="0" customWidth="1" collapsed="1"/>
  </cols>
  <sheetData>
    <row r="2" spans="2:4" ht="18.75">
      <c r="B2" s="299"/>
      <c r="C2" s="300" t="s">
        <v>854</v>
      </c>
      <c r="D2" s="299"/>
    </row>
    <row r="3" spans="2:4" ht="42.75" customHeight="1">
      <c r="B3" s="301" t="s">
        <v>855</v>
      </c>
      <c r="C3" s="302"/>
      <c r="D3" s="302"/>
    </row>
    <row r="4" spans="2:4" ht="18.75">
      <c r="B4" s="299"/>
      <c r="C4" s="300" t="s">
        <v>856</v>
      </c>
      <c r="D4" s="299"/>
    </row>
    <row r="5" spans="2:4" ht="18.75">
      <c r="B5" s="303"/>
      <c r="C5" s="300" t="s">
        <v>857</v>
      </c>
      <c r="D5" s="303"/>
    </row>
    <row r="6" spans="2:4" ht="18.75">
      <c r="B6" s="266"/>
      <c r="C6" s="304"/>
      <c r="D6" s="266"/>
    </row>
    <row r="7" spans="2:5" ht="170.25" customHeight="1">
      <c r="B7" s="305" t="s">
        <v>858</v>
      </c>
      <c r="C7" s="305" t="s">
        <v>859</v>
      </c>
      <c r="D7" s="305" t="s">
        <v>860</v>
      </c>
      <c r="E7" s="306">
        <v>211</v>
      </c>
    </row>
    <row r="8" spans="2:5" ht="65.25" customHeight="1">
      <c r="B8" s="305" t="s">
        <v>861</v>
      </c>
      <c r="C8" s="307">
        <f>SUM(C9:C12)</f>
        <v>72</v>
      </c>
      <c r="D8" s="307">
        <f>SUM(D9:D12)</f>
        <v>21937.4</v>
      </c>
      <c r="E8" s="306" t="s">
        <v>862</v>
      </c>
    </row>
    <row r="9" spans="2:4" s="306" customFormat="1" ht="18.75" customHeight="1" hidden="1" outlineLevel="1">
      <c r="B9" s="308" t="s">
        <v>863</v>
      </c>
      <c r="C9" s="309">
        <v>42</v>
      </c>
      <c r="D9" s="310">
        <v>12473.5</v>
      </c>
    </row>
    <row r="10" spans="2:4" s="306" customFormat="1" ht="18.75" customHeight="1" hidden="1" outlineLevel="1">
      <c r="B10" s="308" t="s">
        <v>864</v>
      </c>
      <c r="C10" s="309">
        <v>8</v>
      </c>
      <c r="D10" s="310">
        <v>2507.9</v>
      </c>
    </row>
    <row r="11" spans="2:4" s="306" customFormat="1" ht="18.75" customHeight="1" hidden="1" outlineLevel="1">
      <c r="B11" s="308" t="s">
        <v>865</v>
      </c>
      <c r="C11" s="309">
        <v>15</v>
      </c>
      <c r="D11" s="310">
        <v>4438.1</v>
      </c>
    </row>
    <row r="12" spans="2:4" s="306" customFormat="1" ht="18.75" customHeight="1" hidden="1" outlineLevel="1">
      <c r="B12" s="308" t="s">
        <v>866</v>
      </c>
      <c r="C12" s="309">
        <v>7</v>
      </c>
      <c r="D12" s="310">
        <v>2517.9</v>
      </c>
    </row>
    <row r="13" spans="2:5" ht="60" customHeight="1" collapsed="1">
      <c r="B13" s="305" t="s">
        <v>867</v>
      </c>
      <c r="C13" s="311">
        <v>4</v>
      </c>
      <c r="D13" s="312">
        <v>1568.6</v>
      </c>
      <c r="E13" s="306" t="s">
        <v>862</v>
      </c>
    </row>
    <row r="14" spans="2:5" ht="66.75" customHeight="1">
      <c r="B14" s="305" t="s">
        <v>868</v>
      </c>
      <c r="C14" s="311">
        <f>SUM(C15:C17)</f>
        <v>200.8</v>
      </c>
      <c r="D14" s="312">
        <f>SUM(D15:D17)</f>
        <v>42819.6</v>
      </c>
      <c r="E14" s="306" t="s">
        <v>869</v>
      </c>
    </row>
    <row r="15" spans="2:5" s="315" customFormat="1" ht="18.75" hidden="1" outlineLevel="1">
      <c r="B15" s="313" t="s">
        <v>870</v>
      </c>
      <c r="C15" s="314">
        <f>4+3+17.2+46+20+81.6</f>
        <v>171.8</v>
      </c>
      <c r="D15" s="314">
        <f>1164.8+517.8+4305.3+9213.6+3310.3+15743.3</f>
        <v>34255.1</v>
      </c>
      <c r="E15" s="306"/>
    </row>
    <row r="16" spans="2:5" s="315" customFormat="1" ht="15" hidden="1" outlineLevel="1">
      <c r="B16" s="316" t="s">
        <v>871</v>
      </c>
      <c r="C16" s="314">
        <v>12.5</v>
      </c>
      <c r="D16" s="314">
        <v>3491.5</v>
      </c>
      <c r="E16" s="306"/>
    </row>
    <row r="17" spans="2:5" s="315" customFormat="1" ht="15" hidden="1" outlineLevel="1">
      <c r="B17" s="316" t="s">
        <v>872</v>
      </c>
      <c r="C17" s="314">
        <v>16.5</v>
      </c>
      <c r="D17" s="314">
        <v>5073</v>
      </c>
      <c r="E17" s="306"/>
    </row>
    <row r="18" spans="2:4" ht="15" collapsed="1">
      <c r="B18" s="266"/>
      <c r="C18" s="266"/>
      <c r="D18" s="266"/>
    </row>
    <row r="19" spans="2:4" ht="15">
      <c r="B19" s="266"/>
      <c r="C19" s="266"/>
      <c r="D19" s="266"/>
    </row>
    <row r="20" spans="2:4" ht="15">
      <c r="B20" s="266"/>
      <c r="C20" s="266"/>
      <c r="D20" s="266"/>
    </row>
    <row r="21" spans="2:4" ht="15">
      <c r="B21" s="266"/>
      <c r="C21" s="266"/>
      <c r="D21" s="266"/>
    </row>
    <row r="22" spans="2:4" ht="15">
      <c r="B22" s="266"/>
      <c r="C22" s="266"/>
      <c r="D22" s="266"/>
    </row>
    <row r="23" spans="2:4" ht="15">
      <c r="B23" s="266"/>
      <c r="C23" s="266"/>
      <c r="D23" s="266"/>
    </row>
    <row r="24" spans="2:4" ht="15">
      <c r="B24" s="266"/>
      <c r="C24" s="266"/>
      <c r="D24" s="266"/>
    </row>
    <row r="25" spans="2:4" ht="15">
      <c r="B25" s="266"/>
      <c r="C25" s="266"/>
      <c r="D25" s="266"/>
    </row>
    <row r="26" spans="2:4" ht="15">
      <c r="B26" s="266"/>
      <c r="C26" s="266"/>
      <c r="D26" s="266"/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33"/>
  <sheetViews>
    <sheetView view="pageBreakPreview" zoomScale="90" zoomScaleNormal="90" zoomScaleSheetLayoutView="90" workbookViewId="0" topLeftCell="A1">
      <selection activeCell="F3" sqref="F3:G3"/>
    </sheetView>
  </sheetViews>
  <sheetFormatPr defaultColWidth="9.140625" defaultRowHeight="15"/>
  <cols>
    <col min="1" max="1" width="13.28125" style="23" customWidth="1"/>
    <col min="2" max="2" width="8.7109375" style="23" customWidth="1"/>
    <col min="3" max="3" width="45.8515625" style="24" customWidth="1"/>
    <col min="4" max="4" width="20.57421875" style="92" customWidth="1"/>
    <col min="5" max="5" width="19.7109375" style="92" customWidth="1"/>
    <col min="6" max="6" width="18.00390625" style="92" customWidth="1"/>
    <col min="7" max="7" width="17.7109375" style="165" customWidth="1"/>
    <col min="8" max="16384" width="9.140625" style="25" customWidth="1"/>
  </cols>
  <sheetData>
    <row r="1" spans="4:7" ht="12.75">
      <c r="D1" s="166"/>
      <c r="E1" s="86"/>
      <c r="F1" s="272" t="s">
        <v>249</v>
      </c>
      <c r="G1" s="272"/>
    </row>
    <row r="2" spans="4:7" ht="40.5" customHeight="1">
      <c r="D2" s="167"/>
      <c r="E2" s="87"/>
      <c r="F2" s="271" t="s">
        <v>847</v>
      </c>
      <c r="G2" s="271"/>
    </row>
    <row r="3" spans="3:7" ht="13.5" customHeight="1">
      <c r="C3" s="27"/>
      <c r="D3" s="94"/>
      <c r="E3" s="86"/>
      <c r="F3" s="271" t="s">
        <v>853</v>
      </c>
      <c r="G3" s="271"/>
    </row>
    <row r="4" spans="4:7" ht="12">
      <c r="D4" s="88"/>
      <c r="E4" s="88"/>
      <c r="F4" s="88"/>
      <c r="G4" s="160"/>
    </row>
    <row r="5" spans="1:7" ht="66" customHeight="1">
      <c r="A5" s="273" t="s">
        <v>835</v>
      </c>
      <c r="B5" s="278"/>
      <c r="C5" s="278"/>
      <c r="D5" s="278"/>
      <c r="E5" s="278"/>
      <c r="F5" s="278"/>
      <c r="G5" s="278"/>
    </row>
    <row r="6" spans="3:7" ht="12" hidden="1">
      <c r="C6" s="28"/>
      <c r="D6" s="89"/>
      <c r="E6" s="89"/>
      <c r="F6" s="89"/>
      <c r="G6" s="161"/>
    </row>
    <row r="7" spans="3:7" ht="12">
      <c r="C7" s="28"/>
      <c r="D7" s="89"/>
      <c r="E7" s="89"/>
      <c r="F7" s="89"/>
      <c r="G7" s="161"/>
    </row>
    <row r="8" spans="1:7" s="30" customFormat="1" ht="42" customHeight="1">
      <c r="A8" s="29" t="s">
        <v>97</v>
      </c>
      <c r="B8" s="29" t="s">
        <v>98</v>
      </c>
      <c r="C8" s="29" t="s">
        <v>99</v>
      </c>
      <c r="D8" s="182" t="s">
        <v>244</v>
      </c>
      <c r="E8" s="182" t="s">
        <v>245</v>
      </c>
      <c r="F8" s="118" t="s">
        <v>246</v>
      </c>
      <c r="G8" s="162" t="s">
        <v>247</v>
      </c>
    </row>
    <row r="9" spans="1:7" ht="44.25" customHeight="1">
      <c r="A9" s="168" t="s">
        <v>364</v>
      </c>
      <c r="B9" s="85"/>
      <c r="C9" s="148" t="s">
        <v>311</v>
      </c>
      <c r="D9" s="169">
        <f>D10+D22</f>
        <v>12942</v>
      </c>
      <c r="E9" s="169">
        <f>E10+E22</f>
        <v>11599.7</v>
      </c>
      <c r="F9" s="169">
        <f>F10+F22</f>
        <v>1342.3000000000006</v>
      </c>
      <c r="G9" s="174">
        <f>E9/D9*100</f>
        <v>89.62834183279247</v>
      </c>
    </row>
    <row r="10" spans="1:7" ht="25.5">
      <c r="A10" s="175" t="s">
        <v>365</v>
      </c>
      <c r="B10" s="183"/>
      <c r="C10" s="171" t="s">
        <v>312</v>
      </c>
      <c r="D10" s="172">
        <f>D11+D16+D19</f>
        <v>4594.3</v>
      </c>
      <c r="E10" s="172">
        <f>E11+E16+E19</f>
        <v>4195.5</v>
      </c>
      <c r="F10" s="172">
        <f>F11+F16+F19</f>
        <v>398.7999999999996</v>
      </c>
      <c r="G10" s="154">
        <f aca="true" t="shared" si="0" ref="G10:G77">E10/D10*100</f>
        <v>91.31967873234224</v>
      </c>
    </row>
    <row r="11" spans="1:7" ht="25.5">
      <c r="A11" s="170" t="s">
        <v>366</v>
      </c>
      <c r="B11" s="85"/>
      <c r="C11" s="173" t="s">
        <v>545</v>
      </c>
      <c r="D11" s="172">
        <f>D12</f>
        <v>3796.3</v>
      </c>
      <c r="E11" s="172">
        <f>E12</f>
        <v>3785.2000000000003</v>
      </c>
      <c r="F11" s="172">
        <f>F12</f>
        <v>11.09999999999963</v>
      </c>
      <c r="G11" s="154">
        <f t="shared" si="0"/>
        <v>99.70761004135606</v>
      </c>
    </row>
    <row r="12" spans="1:7" ht="25.5">
      <c r="A12" s="170" t="s">
        <v>367</v>
      </c>
      <c r="B12" s="85"/>
      <c r="C12" s="173" t="s">
        <v>546</v>
      </c>
      <c r="D12" s="172">
        <f>D13+D14+D15</f>
        <v>3796.3</v>
      </c>
      <c r="E12" s="172">
        <f>E13+E14+E15</f>
        <v>3785.2000000000003</v>
      </c>
      <c r="F12" s="172">
        <f>F13+F14+F15</f>
        <v>11.09999999999963</v>
      </c>
      <c r="G12" s="154">
        <f>E12/D12*100</f>
        <v>99.70761004135606</v>
      </c>
    </row>
    <row r="13" spans="1:7" ht="51">
      <c r="A13" s="155"/>
      <c r="B13" s="85" t="s">
        <v>17</v>
      </c>
      <c r="C13" s="153" t="s">
        <v>223</v>
      </c>
      <c r="D13" s="154">
        <v>3540.1</v>
      </c>
      <c r="E13" s="172">
        <f>2721.8+808.4</f>
        <v>3530.2000000000003</v>
      </c>
      <c r="F13" s="154">
        <f>D13-E13</f>
        <v>9.899999999999636</v>
      </c>
      <c r="G13" s="154">
        <f t="shared" si="0"/>
        <v>99.72034688285643</v>
      </c>
    </row>
    <row r="14" spans="1:7" ht="25.5">
      <c r="A14" s="155"/>
      <c r="B14" s="85" t="s">
        <v>18</v>
      </c>
      <c r="C14" s="153" t="s">
        <v>224</v>
      </c>
      <c r="D14" s="154">
        <f>226.7+29.1</f>
        <v>255.79999999999998</v>
      </c>
      <c r="E14" s="154">
        <f>225.7+29</f>
        <v>254.7</v>
      </c>
      <c r="F14" s="154">
        <f>D14-E14</f>
        <v>1.0999999999999943</v>
      </c>
      <c r="G14" s="154">
        <f>E14/D14*100</f>
        <v>99.56997654417515</v>
      </c>
    </row>
    <row r="15" spans="1:7" ht="32.25" customHeight="1">
      <c r="A15" s="155"/>
      <c r="B15" s="85" t="s">
        <v>19</v>
      </c>
      <c r="C15" s="153" t="s">
        <v>20</v>
      </c>
      <c r="D15" s="154">
        <v>0.4</v>
      </c>
      <c r="E15" s="172">
        <v>0.3</v>
      </c>
      <c r="F15" s="120">
        <f>D15-E15</f>
        <v>0.10000000000000003</v>
      </c>
      <c r="G15" s="154">
        <f>E15/D15*100</f>
        <v>74.99999999999999</v>
      </c>
    </row>
    <row r="16" spans="1:7" ht="39" customHeight="1">
      <c r="A16" s="155" t="s">
        <v>368</v>
      </c>
      <c r="B16" s="85"/>
      <c r="C16" s="153" t="s">
        <v>547</v>
      </c>
      <c r="D16" s="154">
        <f>D17</f>
        <v>410.3</v>
      </c>
      <c r="E16" s="154">
        <f>E17</f>
        <v>410.3</v>
      </c>
      <c r="F16" s="154">
        <f>F17</f>
        <v>0</v>
      </c>
      <c r="G16" s="154">
        <f t="shared" si="0"/>
        <v>100</v>
      </c>
    </row>
    <row r="17" spans="1:7" ht="45" customHeight="1">
      <c r="A17" s="155" t="s">
        <v>760</v>
      </c>
      <c r="B17" s="85"/>
      <c r="C17" s="173" t="s">
        <v>761</v>
      </c>
      <c r="D17" s="172">
        <f>D18</f>
        <v>410.3</v>
      </c>
      <c r="E17" s="172">
        <f>E18</f>
        <v>410.3</v>
      </c>
      <c r="F17" s="154">
        <f>D17-E17</f>
        <v>0</v>
      </c>
      <c r="G17" s="154">
        <f t="shared" si="0"/>
        <v>100</v>
      </c>
    </row>
    <row r="18" spans="1:7" ht="12.75">
      <c r="A18" s="155"/>
      <c r="B18" s="85" t="s">
        <v>24</v>
      </c>
      <c r="C18" s="153" t="s">
        <v>110</v>
      </c>
      <c r="D18" s="172">
        <v>410.3</v>
      </c>
      <c r="E18" s="172">
        <v>410.3</v>
      </c>
      <c r="F18" s="154">
        <f>D18-E18</f>
        <v>0</v>
      </c>
      <c r="G18" s="154">
        <f t="shared" si="0"/>
        <v>100</v>
      </c>
    </row>
    <row r="19" spans="1:7" ht="38.25">
      <c r="A19" s="155" t="s">
        <v>369</v>
      </c>
      <c r="B19" s="85"/>
      <c r="C19" s="153" t="s">
        <v>548</v>
      </c>
      <c r="D19" s="154">
        <f aca="true" t="shared" si="1" ref="D19:F20">D20</f>
        <v>387.7</v>
      </c>
      <c r="E19" s="154">
        <f t="shared" si="1"/>
        <v>0</v>
      </c>
      <c r="F19" s="154">
        <f t="shared" si="1"/>
        <v>387.7</v>
      </c>
      <c r="G19" s="174">
        <f t="shared" si="0"/>
        <v>0</v>
      </c>
    </row>
    <row r="20" spans="1:7" ht="51">
      <c r="A20" s="155" t="s">
        <v>370</v>
      </c>
      <c r="B20" s="85"/>
      <c r="C20" s="173" t="s">
        <v>549</v>
      </c>
      <c r="D20" s="172">
        <f t="shared" si="1"/>
        <v>387.7</v>
      </c>
      <c r="E20" s="172">
        <f t="shared" si="1"/>
        <v>0</v>
      </c>
      <c r="F20" s="172">
        <f t="shared" si="1"/>
        <v>387.7</v>
      </c>
      <c r="G20" s="174">
        <f t="shared" si="0"/>
        <v>0</v>
      </c>
    </row>
    <row r="21" spans="1:7" ht="27" customHeight="1">
      <c r="A21" s="155"/>
      <c r="B21" s="85" t="s">
        <v>19</v>
      </c>
      <c r="C21" s="153" t="s">
        <v>20</v>
      </c>
      <c r="D21" s="172">
        <v>387.7</v>
      </c>
      <c r="E21" s="154">
        <v>0</v>
      </c>
      <c r="F21" s="154">
        <f>D21-E21</f>
        <v>387.7</v>
      </c>
      <c r="G21" s="174">
        <f t="shared" si="0"/>
        <v>0</v>
      </c>
    </row>
    <row r="22" spans="1:7" ht="25.5">
      <c r="A22" s="175" t="s">
        <v>371</v>
      </c>
      <c r="B22" s="183"/>
      <c r="C22" s="195" t="s">
        <v>550</v>
      </c>
      <c r="D22" s="172">
        <f>D23</f>
        <v>8347.7</v>
      </c>
      <c r="E22" s="154">
        <f>E23</f>
        <v>7404.2</v>
      </c>
      <c r="F22" s="154">
        <f>D22-E22</f>
        <v>943.5000000000009</v>
      </c>
      <c r="G22" s="154">
        <f t="shared" si="0"/>
        <v>88.69748553493775</v>
      </c>
    </row>
    <row r="23" spans="1:7" ht="25.5">
      <c r="A23" s="155" t="s">
        <v>372</v>
      </c>
      <c r="B23" s="85"/>
      <c r="C23" s="153" t="s">
        <v>551</v>
      </c>
      <c r="D23" s="172">
        <f>D24</f>
        <v>8347.7</v>
      </c>
      <c r="E23" s="172">
        <f>E24</f>
        <v>7404.2</v>
      </c>
      <c r="F23" s="172">
        <f>F24</f>
        <v>943.5000000000009</v>
      </c>
      <c r="G23" s="154">
        <f t="shared" si="0"/>
        <v>88.69748553493775</v>
      </c>
    </row>
    <row r="24" spans="1:7" ht="38.25">
      <c r="A24" s="155" t="s">
        <v>373</v>
      </c>
      <c r="B24" s="85"/>
      <c r="C24" s="153" t="s">
        <v>552</v>
      </c>
      <c r="D24" s="172">
        <f>D25+D26</f>
        <v>8347.7</v>
      </c>
      <c r="E24" s="172">
        <f>E25+E26</f>
        <v>7404.2</v>
      </c>
      <c r="F24" s="172">
        <f>F25+F26</f>
        <v>943.5000000000009</v>
      </c>
      <c r="G24" s="154">
        <f t="shared" si="0"/>
        <v>88.69748553493775</v>
      </c>
    </row>
    <row r="25" spans="1:7" ht="26.25" customHeight="1">
      <c r="A25" s="155"/>
      <c r="B25" s="85" t="s">
        <v>23</v>
      </c>
      <c r="C25" s="196" t="s">
        <v>227</v>
      </c>
      <c r="D25" s="172">
        <v>8347.7</v>
      </c>
      <c r="E25" s="172">
        <v>7404.2</v>
      </c>
      <c r="F25" s="154">
        <f>D25-E25</f>
        <v>943.5000000000009</v>
      </c>
      <c r="G25" s="154">
        <f t="shared" si="0"/>
        <v>88.69748553493775</v>
      </c>
    </row>
    <row r="26" spans="1:7" ht="21.75" customHeight="1" hidden="1">
      <c r="A26" s="155"/>
      <c r="B26" s="85" t="s">
        <v>19</v>
      </c>
      <c r="C26" s="153" t="s">
        <v>20</v>
      </c>
      <c r="D26" s="172">
        <v>0</v>
      </c>
      <c r="E26" s="172">
        <v>0</v>
      </c>
      <c r="F26" s="154">
        <f>D26-E26</f>
        <v>0</v>
      </c>
      <c r="G26" s="154">
        <v>0</v>
      </c>
    </row>
    <row r="27" spans="1:7" ht="51">
      <c r="A27" s="168" t="s">
        <v>374</v>
      </c>
      <c r="B27" s="29"/>
      <c r="C27" s="148" t="s">
        <v>308</v>
      </c>
      <c r="D27" s="174">
        <f>D28+D38</f>
        <v>14996.300000000001</v>
      </c>
      <c r="E27" s="174">
        <f>E28+E38</f>
        <v>12417.3</v>
      </c>
      <c r="F27" s="174">
        <f>F28+F38</f>
        <v>2579</v>
      </c>
      <c r="G27" s="174">
        <f t="shared" si="0"/>
        <v>82.80242459806752</v>
      </c>
    </row>
    <row r="28" spans="1:7" ht="25.5">
      <c r="A28" s="175" t="s">
        <v>375</v>
      </c>
      <c r="B28" s="85"/>
      <c r="C28" s="171" t="s">
        <v>309</v>
      </c>
      <c r="D28" s="154">
        <f>D29+D33</f>
        <v>14948.900000000001</v>
      </c>
      <c r="E28" s="154">
        <f>E29+E33</f>
        <v>12417.3</v>
      </c>
      <c r="F28" s="154">
        <f>F29+F33</f>
        <v>2531.6</v>
      </c>
      <c r="G28" s="154">
        <f t="shared" si="0"/>
        <v>83.06497468041125</v>
      </c>
    </row>
    <row r="29" spans="1:7" ht="25.5">
      <c r="A29" s="155" t="s">
        <v>376</v>
      </c>
      <c r="B29" s="85"/>
      <c r="C29" s="173" t="s">
        <v>553</v>
      </c>
      <c r="D29" s="154">
        <f>D30</f>
        <v>8401.5</v>
      </c>
      <c r="E29" s="154">
        <f>E30</f>
        <v>5878.599999999999</v>
      </c>
      <c r="F29" s="154">
        <f>F30</f>
        <v>2522.9</v>
      </c>
      <c r="G29" s="154">
        <f t="shared" si="0"/>
        <v>69.97083854073676</v>
      </c>
    </row>
    <row r="30" spans="1:7" ht="25.5">
      <c r="A30" s="155" t="s">
        <v>377</v>
      </c>
      <c r="B30" s="85"/>
      <c r="C30" s="173" t="s">
        <v>554</v>
      </c>
      <c r="D30" s="154">
        <f>D31+D32</f>
        <v>8401.5</v>
      </c>
      <c r="E30" s="154">
        <f>E31+E32</f>
        <v>5878.599999999999</v>
      </c>
      <c r="F30" s="154">
        <f>F31+F32</f>
        <v>2522.9</v>
      </c>
      <c r="G30" s="154">
        <f t="shared" si="0"/>
        <v>69.97083854073676</v>
      </c>
    </row>
    <row r="31" spans="1:7" ht="25.5">
      <c r="A31" s="155"/>
      <c r="B31" s="85" t="s">
        <v>18</v>
      </c>
      <c r="C31" s="153" t="s">
        <v>224</v>
      </c>
      <c r="D31" s="172">
        <v>7884</v>
      </c>
      <c r="E31" s="154">
        <v>5361.2</v>
      </c>
      <c r="F31" s="154">
        <f>D31-E31</f>
        <v>2522.8</v>
      </c>
      <c r="G31" s="154">
        <f t="shared" si="0"/>
        <v>68.00101471334348</v>
      </c>
    </row>
    <row r="32" spans="1:7" ht="19.5" customHeight="1">
      <c r="A32" s="155"/>
      <c r="B32" s="85" t="s">
        <v>19</v>
      </c>
      <c r="C32" s="153" t="s">
        <v>20</v>
      </c>
      <c r="D32" s="172">
        <v>517.5</v>
      </c>
      <c r="E32" s="154">
        <v>517.4</v>
      </c>
      <c r="F32" s="154">
        <f>D32-E32</f>
        <v>0.10000000000002274</v>
      </c>
      <c r="G32" s="154">
        <f t="shared" si="0"/>
        <v>99.98067632850241</v>
      </c>
    </row>
    <row r="33" spans="1:7" ht="25.5">
      <c r="A33" s="155" t="s">
        <v>378</v>
      </c>
      <c r="B33" s="85"/>
      <c r="C33" s="153" t="s">
        <v>545</v>
      </c>
      <c r="D33" s="154">
        <f>D34</f>
        <v>6547.400000000001</v>
      </c>
      <c r="E33" s="154">
        <f>E34</f>
        <v>6538.700000000001</v>
      </c>
      <c r="F33" s="154">
        <f>D33-E33</f>
        <v>8.699999999999818</v>
      </c>
      <c r="G33" s="154">
        <f t="shared" si="0"/>
        <v>99.86712282738186</v>
      </c>
    </row>
    <row r="34" spans="1:7" ht="25.5">
      <c r="A34" s="155" t="s">
        <v>379</v>
      </c>
      <c r="B34" s="85"/>
      <c r="C34" s="173" t="s">
        <v>546</v>
      </c>
      <c r="D34" s="172">
        <f>D35+D36+D37</f>
        <v>6547.400000000001</v>
      </c>
      <c r="E34" s="172">
        <f>E35+E36+E37</f>
        <v>6538.700000000001</v>
      </c>
      <c r="F34" s="154">
        <f>F35+F36+F37</f>
        <v>8.7</v>
      </c>
      <c r="G34" s="154">
        <f t="shared" si="0"/>
        <v>99.86712282738186</v>
      </c>
    </row>
    <row r="35" spans="1:7" ht="51">
      <c r="A35" s="155"/>
      <c r="B35" s="85" t="s">
        <v>17</v>
      </c>
      <c r="C35" s="153" t="s">
        <v>223</v>
      </c>
      <c r="D35" s="172">
        <f>4570.1+3.5+1373.3</f>
        <v>5946.900000000001</v>
      </c>
      <c r="E35" s="154">
        <f>4570.1+3.5+1373.3</f>
        <v>5946.900000000001</v>
      </c>
      <c r="F35" s="120">
        <f>D35-E35</f>
        <v>0</v>
      </c>
      <c r="G35" s="154">
        <f t="shared" si="0"/>
        <v>100</v>
      </c>
    </row>
    <row r="36" spans="1:7" ht="25.5">
      <c r="A36" s="155"/>
      <c r="B36" s="85" t="s">
        <v>18</v>
      </c>
      <c r="C36" s="153" t="s">
        <v>224</v>
      </c>
      <c r="D36" s="172">
        <f>409.1+191.2</f>
        <v>600.3</v>
      </c>
      <c r="E36" s="172">
        <f>407.3+184.5</f>
        <v>591.8</v>
      </c>
      <c r="F36" s="154">
        <f>D36-E36</f>
        <v>8.5</v>
      </c>
      <c r="G36" s="154">
        <f t="shared" si="0"/>
        <v>98.584041312677</v>
      </c>
    </row>
    <row r="37" spans="1:7" ht="12.75">
      <c r="A37" s="155"/>
      <c r="B37" s="85" t="s">
        <v>19</v>
      </c>
      <c r="C37" s="153" t="s">
        <v>20</v>
      </c>
      <c r="D37" s="172">
        <f>0.2</f>
        <v>0.2</v>
      </c>
      <c r="E37" s="154">
        <v>0</v>
      </c>
      <c r="F37" s="154">
        <f>D37-E37</f>
        <v>0.2</v>
      </c>
      <c r="G37" s="154">
        <f t="shared" si="0"/>
        <v>0</v>
      </c>
    </row>
    <row r="38" spans="1:7" ht="12.75">
      <c r="A38" s="175" t="s">
        <v>380</v>
      </c>
      <c r="B38" s="85"/>
      <c r="C38" s="171" t="s">
        <v>331</v>
      </c>
      <c r="D38" s="154">
        <f>D39+D42</f>
        <v>47.4</v>
      </c>
      <c r="E38" s="154">
        <f>E39+E42</f>
        <v>0</v>
      </c>
      <c r="F38" s="154">
        <f aca="true" t="shared" si="2" ref="D38:F40">F39</f>
        <v>47.4</v>
      </c>
      <c r="G38" s="154">
        <f t="shared" si="0"/>
        <v>0</v>
      </c>
    </row>
    <row r="39" spans="1:7" ht="25.5">
      <c r="A39" s="155" t="s">
        <v>381</v>
      </c>
      <c r="B39" s="85"/>
      <c r="C39" s="173" t="s">
        <v>820</v>
      </c>
      <c r="D39" s="154">
        <f t="shared" si="2"/>
        <v>47.4</v>
      </c>
      <c r="E39" s="154">
        <f t="shared" si="2"/>
        <v>0</v>
      </c>
      <c r="F39" s="154">
        <f t="shared" si="2"/>
        <v>47.4</v>
      </c>
      <c r="G39" s="174">
        <f t="shared" si="0"/>
        <v>0</v>
      </c>
    </row>
    <row r="40" spans="1:7" ht="25.5">
      <c r="A40" s="193" t="s">
        <v>382</v>
      </c>
      <c r="B40" s="85"/>
      <c r="C40" s="173" t="s">
        <v>228</v>
      </c>
      <c r="D40" s="154">
        <f t="shared" si="2"/>
        <v>47.4</v>
      </c>
      <c r="E40" s="154">
        <f t="shared" si="2"/>
        <v>0</v>
      </c>
      <c r="F40" s="154">
        <f t="shared" si="2"/>
        <v>47.4</v>
      </c>
      <c r="G40" s="174">
        <f t="shared" si="0"/>
        <v>0</v>
      </c>
    </row>
    <row r="41" spans="1:7" ht="25.5">
      <c r="A41" s="155"/>
      <c r="B41" s="85" t="s">
        <v>18</v>
      </c>
      <c r="C41" s="153" t="s">
        <v>224</v>
      </c>
      <c r="D41" s="172">
        <f>47.4</f>
        <v>47.4</v>
      </c>
      <c r="E41" s="154">
        <v>0</v>
      </c>
      <c r="F41" s="154">
        <f>D41-E41</f>
        <v>47.4</v>
      </c>
      <c r="G41" s="174">
        <f t="shared" si="0"/>
        <v>0</v>
      </c>
    </row>
    <row r="42" spans="1:7" ht="38.25" hidden="1">
      <c r="A42" s="155" t="s">
        <v>720</v>
      </c>
      <c r="B42" s="85"/>
      <c r="C42" s="153" t="s">
        <v>721</v>
      </c>
      <c r="D42" s="172">
        <f>D43</f>
        <v>0</v>
      </c>
      <c r="E42" s="172">
        <f>E43</f>
        <v>0</v>
      </c>
      <c r="F42" s="154">
        <f>D42-E42</f>
        <v>0</v>
      </c>
      <c r="G42" s="154" t="e">
        <f t="shared" si="0"/>
        <v>#DIV/0!</v>
      </c>
    </row>
    <row r="43" spans="1:7" ht="25.5" hidden="1">
      <c r="A43" s="155" t="s">
        <v>722</v>
      </c>
      <c r="B43" s="85"/>
      <c r="C43" s="153" t="s">
        <v>723</v>
      </c>
      <c r="D43" s="172">
        <f>D44</f>
        <v>0</v>
      </c>
      <c r="E43" s="172">
        <f>E44</f>
        <v>0</v>
      </c>
      <c r="F43" s="154">
        <f>D43-E43</f>
        <v>0</v>
      </c>
      <c r="G43" s="154" t="e">
        <f t="shared" si="0"/>
        <v>#DIV/0!</v>
      </c>
    </row>
    <row r="44" spans="1:7" ht="25.5" hidden="1">
      <c r="A44" s="155"/>
      <c r="B44" s="85" t="s">
        <v>18</v>
      </c>
      <c r="C44" s="153" t="s">
        <v>224</v>
      </c>
      <c r="D44" s="172">
        <v>0</v>
      </c>
      <c r="E44" s="154">
        <v>0</v>
      </c>
      <c r="F44" s="154">
        <f>D44-E44</f>
        <v>0</v>
      </c>
      <c r="G44" s="154" t="e">
        <f t="shared" si="0"/>
        <v>#DIV/0!</v>
      </c>
    </row>
    <row r="45" spans="1:7" ht="51" hidden="1">
      <c r="A45" s="168" t="s">
        <v>383</v>
      </c>
      <c r="B45" s="29"/>
      <c r="C45" s="148" t="s">
        <v>326</v>
      </c>
      <c r="D45" s="169">
        <f>D46+D49</f>
        <v>0</v>
      </c>
      <c r="E45" s="169">
        <f>E46+E49</f>
        <v>0</v>
      </c>
      <c r="F45" s="169">
        <f>F46+F49</f>
        <v>0</v>
      </c>
      <c r="G45" s="174" t="e">
        <f t="shared" si="0"/>
        <v>#DIV/0!</v>
      </c>
    </row>
    <row r="46" spans="1:7" ht="51" hidden="1">
      <c r="A46" s="175" t="s">
        <v>384</v>
      </c>
      <c r="B46" s="85"/>
      <c r="C46" s="171" t="s">
        <v>555</v>
      </c>
      <c r="D46" s="172">
        <f aca="true" t="shared" si="3" ref="D46:F47">D47</f>
        <v>0</v>
      </c>
      <c r="E46" s="172">
        <f t="shared" si="3"/>
        <v>0</v>
      </c>
      <c r="F46" s="172">
        <f t="shared" si="3"/>
        <v>0</v>
      </c>
      <c r="G46" s="154" t="e">
        <f>E46/D46*100</f>
        <v>#DIV/0!</v>
      </c>
    </row>
    <row r="47" spans="1:7" ht="25.5" hidden="1">
      <c r="A47" s="155" t="s">
        <v>385</v>
      </c>
      <c r="B47" s="85"/>
      <c r="C47" s="173" t="s">
        <v>556</v>
      </c>
      <c r="D47" s="172">
        <f t="shared" si="3"/>
        <v>0</v>
      </c>
      <c r="E47" s="172">
        <f t="shared" si="3"/>
        <v>0</v>
      </c>
      <c r="F47" s="172">
        <f t="shared" si="3"/>
        <v>0</v>
      </c>
      <c r="G47" s="154" t="e">
        <f t="shared" si="0"/>
        <v>#DIV/0!</v>
      </c>
    </row>
    <row r="48" spans="1:7" ht="25.5" hidden="1">
      <c r="A48" s="155"/>
      <c r="B48" s="85" t="s">
        <v>26</v>
      </c>
      <c r="C48" s="153" t="s">
        <v>27</v>
      </c>
      <c r="D48" s="172">
        <v>0</v>
      </c>
      <c r="E48" s="154">
        <v>0</v>
      </c>
      <c r="F48" s="154">
        <f>D48-E48</f>
        <v>0</v>
      </c>
      <c r="G48" s="154" t="e">
        <f t="shared" si="0"/>
        <v>#DIV/0!</v>
      </c>
    </row>
    <row r="49" spans="1:7" ht="40.5" customHeight="1" hidden="1">
      <c r="A49" s="175" t="s">
        <v>386</v>
      </c>
      <c r="B49" s="85"/>
      <c r="C49" s="171" t="s">
        <v>557</v>
      </c>
      <c r="D49" s="154">
        <f aca="true" t="shared" si="4" ref="D49:F50">D50</f>
        <v>0</v>
      </c>
      <c r="E49" s="154">
        <f t="shared" si="4"/>
        <v>0</v>
      </c>
      <c r="F49" s="154">
        <f t="shared" si="4"/>
        <v>0</v>
      </c>
      <c r="G49" s="174" t="e">
        <f t="shared" si="0"/>
        <v>#DIV/0!</v>
      </c>
    </row>
    <row r="50" spans="1:7" ht="38.25" hidden="1">
      <c r="A50" s="155" t="s">
        <v>387</v>
      </c>
      <c r="B50" s="85"/>
      <c r="C50" s="173" t="s">
        <v>558</v>
      </c>
      <c r="D50" s="154">
        <f t="shared" si="4"/>
        <v>0</v>
      </c>
      <c r="E50" s="154">
        <f t="shared" si="4"/>
        <v>0</v>
      </c>
      <c r="F50" s="154">
        <f t="shared" si="4"/>
        <v>0</v>
      </c>
      <c r="G50" s="174" t="e">
        <f t="shared" si="0"/>
        <v>#DIV/0!</v>
      </c>
    </row>
    <row r="51" spans="1:7" ht="25.5" hidden="1">
      <c r="A51" s="155"/>
      <c r="B51" s="85" t="s">
        <v>18</v>
      </c>
      <c r="C51" s="153" t="s">
        <v>224</v>
      </c>
      <c r="D51" s="172">
        <v>0</v>
      </c>
      <c r="E51" s="154">
        <v>0</v>
      </c>
      <c r="F51" s="154">
        <f>D51-E51</f>
        <v>0</v>
      </c>
      <c r="G51" s="174" t="e">
        <f t="shared" si="0"/>
        <v>#DIV/0!</v>
      </c>
    </row>
    <row r="52" spans="1:7" ht="38.25">
      <c r="A52" s="168" t="s">
        <v>388</v>
      </c>
      <c r="B52" s="29"/>
      <c r="C52" s="148" t="s">
        <v>319</v>
      </c>
      <c r="D52" s="174">
        <f>D53+D66+D79+D85</f>
        <v>2465.2</v>
      </c>
      <c r="E52" s="174">
        <f>E53+E66+E79+E85</f>
        <v>1821.8000000000002</v>
      </c>
      <c r="F52" s="174">
        <f>F53+F66+F79+F85</f>
        <v>643.4000000000001</v>
      </c>
      <c r="G52" s="174">
        <f t="shared" si="0"/>
        <v>73.90069771215319</v>
      </c>
    </row>
    <row r="53" spans="1:7" ht="63.75">
      <c r="A53" s="175" t="s">
        <v>389</v>
      </c>
      <c r="B53" s="85"/>
      <c r="C53" s="171" t="s">
        <v>320</v>
      </c>
      <c r="D53" s="154">
        <f>D54+D61</f>
        <v>1302.9</v>
      </c>
      <c r="E53" s="154">
        <f>E54+E61</f>
        <v>1302.9</v>
      </c>
      <c r="F53" s="154">
        <f>F54+F61</f>
        <v>0</v>
      </c>
      <c r="G53" s="154">
        <f t="shared" si="0"/>
        <v>100</v>
      </c>
    </row>
    <row r="54" spans="1:7" ht="51">
      <c r="A54" s="155" t="s">
        <v>390</v>
      </c>
      <c r="B54" s="85"/>
      <c r="C54" s="173" t="s">
        <v>559</v>
      </c>
      <c r="D54" s="154">
        <f>D55+D57+D59</f>
        <v>1302.9</v>
      </c>
      <c r="E54" s="154">
        <f>E55+E57+E59</f>
        <v>1302.9</v>
      </c>
      <c r="F54" s="154">
        <f>F55+F57+F59</f>
        <v>0</v>
      </c>
      <c r="G54" s="154">
        <f t="shared" si="0"/>
        <v>100</v>
      </c>
    </row>
    <row r="55" spans="1:7" ht="38.25">
      <c r="A55" s="155" t="s">
        <v>391</v>
      </c>
      <c r="B55" s="85"/>
      <c r="C55" s="173" t="s">
        <v>560</v>
      </c>
      <c r="D55" s="154">
        <f>D56</f>
        <v>2.9</v>
      </c>
      <c r="E55" s="154">
        <f>E56</f>
        <v>2.9</v>
      </c>
      <c r="F55" s="154">
        <f>F56</f>
        <v>0</v>
      </c>
      <c r="G55" s="154">
        <f t="shared" si="0"/>
        <v>100</v>
      </c>
    </row>
    <row r="56" spans="1:7" ht="25.5">
      <c r="A56" s="155"/>
      <c r="B56" s="85" t="s">
        <v>18</v>
      </c>
      <c r="C56" s="153" t="s">
        <v>224</v>
      </c>
      <c r="D56" s="172">
        <v>2.9</v>
      </c>
      <c r="E56" s="154">
        <v>2.9</v>
      </c>
      <c r="F56" s="154">
        <f>D56-E56</f>
        <v>0</v>
      </c>
      <c r="G56" s="154">
        <f t="shared" si="0"/>
        <v>100</v>
      </c>
    </row>
    <row r="57" spans="1:7" ht="38.25" hidden="1">
      <c r="A57" s="155" t="s">
        <v>392</v>
      </c>
      <c r="B57" s="85"/>
      <c r="C57" s="176" t="s">
        <v>561</v>
      </c>
      <c r="D57" s="154">
        <f>D58</f>
        <v>0</v>
      </c>
      <c r="E57" s="154">
        <f>E58</f>
        <v>0</v>
      </c>
      <c r="F57" s="154">
        <f>F58</f>
        <v>0</v>
      </c>
      <c r="G57" s="154" t="e">
        <f t="shared" si="0"/>
        <v>#DIV/0!</v>
      </c>
    </row>
    <row r="58" spans="1:7" ht="25.5" hidden="1">
      <c r="A58" s="155"/>
      <c r="B58" s="85" t="s">
        <v>18</v>
      </c>
      <c r="C58" s="153" t="s">
        <v>224</v>
      </c>
      <c r="D58" s="172">
        <v>0</v>
      </c>
      <c r="E58" s="154">
        <v>0</v>
      </c>
      <c r="F58" s="154">
        <f>D58-E58</f>
        <v>0</v>
      </c>
      <c r="G58" s="154" t="e">
        <f t="shared" si="0"/>
        <v>#DIV/0!</v>
      </c>
    </row>
    <row r="59" spans="1:7" ht="76.5">
      <c r="A59" s="155" t="s">
        <v>762</v>
      </c>
      <c r="B59" s="85"/>
      <c r="C59" s="173" t="s">
        <v>763</v>
      </c>
      <c r="D59" s="154">
        <f>D60</f>
        <v>1300</v>
      </c>
      <c r="E59" s="154">
        <f>E60</f>
        <v>1300</v>
      </c>
      <c r="F59" s="154">
        <f>F60</f>
        <v>0</v>
      </c>
      <c r="G59" s="154">
        <f t="shared" si="0"/>
        <v>100</v>
      </c>
    </row>
    <row r="60" spans="1:7" ht="30.75" customHeight="1">
      <c r="A60" s="155"/>
      <c r="B60" s="85" t="s">
        <v>24</v>
      </c>
      <c r="C60" s="196" t="s">
        <v>110</v>
      </c>
      <c r="D60" s="172">
        <v>1300</v>
      </c>
      <c r="E60" s="154">
        <v>1300</v>
      </c>
      <c r="F60" s="154">
        <f>D60-E60</f>
        <v>0</v>
      </c>
      <c r="G60" s="154">
        <f t="shared" si="0"/>
        <v>100</v>
      </c>
    </row>
    <row r="61" spans="1:7" ht="30.75" customHeight="1" hidden="1">
      <c r="A61" s="155" t="s">
        <v>393</v>
      </c>
      <c r="B61" s="85"/>
      <c r="C61" s="196" t="s">
        <v>562</v>
      </c>
      <c r="D61" s="154">
        <f>D62+D64</f>
        <v>0</v>
      </c>
      <c r="E61" s="154">
        <f>E62+E64</f>
        <v>0</v>
      </c>
      <c r="F61" s="154">
        <f>F62+F64</f>
        <v>0</v>
      </c>
      <c r="G61" s="154" t="e">
        <f t="shared" si="0"/>
        <v>#DIV/0!</v>
      </c>
    </row>
    <row r="62" spans="1:7" ht="38.25" hidden="1">
      <c r="A62" s="155" t="s">
        <v>394</v>
      </c>
      <c r="B62" s="85"/>
      <c r="C62" s="196" t="s">
        <v>563</v>
      </c>
      <c r="D62" s="154">
        <f>D63</f>
        <v>0</v>
      </c>
      <c r="E62" s="154">
        <f>E63</f>
        <v>0</v>
      </c>
      <c r="F62" s="154">
        <f>F63</f>
        <v>0</v>
      </c>
      <c r="G62" s="154">
        <v>0</v>
      </c>
    </row>
    <row r="63" spans="1:7" ht="25.5" hidden="1">
      <c r="A63" s="155"/>
      <c r="B63" s="85" t="s">
        <v>18</v>
      </c>
      <c r="C63" s="153" t="s">
        <v>224</v>
      </c>
      <c r="D63" s="172">
        <v>0</v>
      </c>
      <c r="E63" s="154">
        <v>0</v>
      </c>
      <c r="F63" s="120">
        <f>D63-E63</f>
        <v>0</v>
      </c>
      <c r="G63" s="154">
        <v>0</v>
      </c>
    </row>
    <row r="64" spans="1:7" ht="25.5" hidden="1">
      <c r="A64" s="155" t="s">
        <v>395</v>
      </c>
      <c r="B64" s="85"/>
      <c r="C64" s="153" t="s">
        <v>564</v>
      </c>
      <c r="D64" s="154">
        <f>D65</f>
        <v>0</v>
      </c>
      <c r="E64" s="154">
        <f>E65</f>
        <v>0</v>
      </c>
      <c r="F64" s="154">
        <f>F65</f>
        <v>0</v>
      </c>
      <c r="G64" s="154" t="e">
        <f t="shared" si="0"/>
        <v>#DIV/0!</v>
      </c>
    </row>
    <row r="65" spans="1:7" ht="25.5" hidden="1">
      <c r="A65" s="155"/>
      <c r="B65" s="85" t="s">
        <v>18</v>
      </c>
      <c r="C65" s="153" t="s">
        <v>224</v>
      </c>
      <c r="D65" s="172">
        <v>0</v>
      </c>
      <c r="E65" s="154">
        <v>0</v>
      </c>
      <c r="F65" s="154">
        <f>D65-E65</f>
        <v>0</v>
      </c>
      <c r="G65" s="154" t="e">
        <f t="shared" si="0"/>
        <v>#DIV/0!</v>
      </c>
    </row>
    <row r="66" spans="1:7" ht="25.5">
      <c r="A66" s="175" t="s">
        <v>396</v>
      </c>
      <c r="B66" s="85"/>
      <c r="C66" s="171" t="s">
        <v>321</v>
      </c>
      <c r="D66" s="154">
        <f>D67+D70+D73+D76</f>
        <v>590</v>
      </c>
      <c r="E66" s="154">
        <f>E67+E70+E73+E76</f>
        <v>408.70000000000005</v>
      </c>
      <c r="F66" s="154">
        <f>F67+F70+F73+F76</f>
        <v>181.29999999999998</v>
      </c>
      <c r="G66" s="154">
        <f t="shared" si="0"/>
        <v>69.27118644067798</v>
      </c>
    </row>
    <row r="67" spans="1:7" ht="38.25">
      <c r="A67" s="85" t="s">
        <v>397</v>
      </c>
      <c r="B67" s="85"/>
      <c r="C67" s="173" t="s">
        <v>565</v>
      </c>
      <c r="D67" s="154">
        <f aca="true" t="shared" si="5" ref="D67:F68">D68</f>
        <v>343</v>
      </c>
      <c r="E67" s="154">
        <f t="shared" si="5"/>
        <v>200</v>
      </c>
      <c r="F67" s="154">
        <f t="shared" si="5"/>
        <v>143</v>
      </c>
      <c r="G67" s="154">
        <f t="shared" si="0"/>
        <v>58.309037900874635</v>
      </c>
    </row>
    <row r="68" spans="1:7" ht="12.75">
      <c r="A68" s="85" t="s">
        <v>398</v>
      </c>
      <c r="B68" s="85"/>
      <c r="C68" s="173" t="s">
        <v>566</v>
      </c>
      <c r="D68" s="154">
        <f t="shared" si="5"/>
        <v>343</v>
      </c>
      <c r="E68" s="154">
        <f t="shared" si="5"/>
        <v>200</v>
      </c>
      <c r="F68" s="154">
        <f t="shared" si="5"/>
        <v>143</v>
      </c>
      <c r="G68" s="154">
        <f t="shared" si="0"/>
        <v>58.309037900874635</v>
      </c>
    </row>
    <row r="69" spans="1:7" ht="25.5">
      <c r="A69" s="155"/>
      <c r="B69" s="85" t="s">
        <v>18</v>
      </c>
      <c r="C69" s="153" t="s">
        <v>224</v>
      </c>
      <c r="D69" s="172">
        <v>343</v>
      </c>
      <c r="E69" s="154">
        <v>200</v>
      </c>
      <c r="F69" s="154">
        <f>D69-E69</f>
        <v>143</v>
      </c>
      <c r="G69" s="154">
        <f t="shared" si="0"/>
        <v>58.309037900874635</v>
      </c>
    </row>
    <row r="70" spans="1:7" ht="25.5">
      <c r="A70" s="155" t="s">
        <v>399</v>
      </c>
      <c r="B70" s="85"/>
      <c r="C70" s="173" t="s">
        <v>567</v>
      </c>
      <c r="D70" s="154">
        <f aca="true" t="shared" si="6" ref="D70:F71">D71</f>
        <v>80</v>
      </c>
      <c r="E70" s="154">
        <f t="shared" si="6"/>
        <v>48.5</v>
      </c>
      <c r="F70" s="154">
        <f t="shared" si="6"/>
        <v>31.5</v>
      </c>
      <c r="G70" s="154">
        <f t="shared" si="0"/>
        <v>60.62499999999999</v>
      </c>
    </row>
    <row r="71" spans="1:7" ht="12.75">
      <c r="A71" s="155" t="s">
        <v>400</v>
      </c>
      <c r="B71" s="85"/>
      <c r="C71" s="173" t="s">
        <v>566</v>
      </c>
      <c r="D71" s="154">
        <f t="shared" si="6"/>
        <v>80</v>
      </c>
      <c r="E71" s="154">
        <f t="shared" si="6"/>
        <v>48.5</v>
      </c>
      <c r="F71" s="154">
        <f t="shared" si="6"/>
        <v>31.5</v>
      </c>
      <c r="G71" s="154">
        <f t="shared" si="0"/>
        <v>60.62499999999999</v>
      </c>
    </row>
    <row r="72" spans="1:7" ht="25.5">
      <c r="A72" s="155"/>
      <c r="B72" s="85" t="s">
        <v>18</v>
      </c>
      <c r="C72" s="153" t="s">
        <v>224</v>
      </c>
      <c r="D72" s="172">
        <v>80</v>
      </c>
      <c r="E72" s="154">
        <v>48.5</v>
      </c>
      <c r="F72" s="154">
        <f>D72-E72</f>
        <v>31.5</v>
      </c>
      <c r="G72" s="154">
        <f t="shared" si="0"/>
        <v>60.62499999999999</v>
      </c>
    </row>
    <row r="73" spans="1:7" ht="25.5">
      <c r="A73" s="155" t="s">
        <v>401</v>
      </c>
      <c r="B73" s="85"/>
      <c r="C73" s="173" t="s">
        <v>568</v>
      </c>
      <c r="D73" s="154">
        <f aca="true" t="shared" si="7" ref="D73:F74">D74</f>
        <v>30</v>
      </c>
      <c r="E73" s="154">
        <f t="shared" si="7"/>
        <v>23.3</v>
      </c>
      <c r="F73" s="154">
        <f t="shared" si="7"/>
        <v>6.699999999999999</v>
      </c>
      <c r="G73" s="154">
        <f t="shared" si="0"/>
        <v>77.66666666666667</v>
      </c>
    </row>
    <row r="74" spans="1:7" ht="12.75">
      <c r="A74" s="155" t="s">
        <v>402</v>
      </c>
      <c r="B74" s="85"/>
      <c r="C74" s="173" t="s">
        <v>566</v>
      </c>
      <c r="D74" s="154">
        <f t="shared" si="7"/>
        <v>30</v>
      </c>
      <c r="E74" s="154">
        <f t="shared" si="7"/>
        <v>23.3</v>
      </c>
      <c r="F74" s="154">
        <f t="shared" si="7"/>
        <v>6.699999999999999</v>
      </c>
      <c r="G74" s="154">
        <f t="shared" si="0"/>
        <v>77.66666666666667</v>
      </c>
    </row>
    <row r="75" spans="1:7" ht="25.5">
      <c r="A75" s="155"/>
      <c r="B75" s="85" t="s">
        <v>18</v>
      </c>
      <c r="C75" s="153" t="s">
        <v>224</v>
      </c>
      <c r="D75" s="172">
        <v>30</v>
      </c>
      <c r="E75" s="154">
        <v>23.3</v>
      </c>
      <c r="F75" s="120">
        <f>D75-E75</f>
        <v>6.699999999999999</v>
      </c>
      <c r="G75" s="154">
        <f t="shared" si="0"/>
        <v>77.66666666666667</v>
      </c>
    </row>
    <row r="76" spans="1:7" ht="25.5">
      <c r="A76" s="155" t="s">
        <v>403</v>
      </c>
      <c r="B76" s="85"/>
      <c r="C76" s="173" t="s">
        <v>569</v>
      </c>
      <c r="D76" s="154">
        <f aca="true" t="shared" si="8" ref="D76:F77">D77</f>
        <v>137</v>
      </c>
      <c r="E76" s="154">
        <f t="shared" si="8"/>
        <v>136.9</v>
      </c>
      <c r="F76" s="154">
        <f t="shared" si="8"/>
        <v>0.09999999999999432</v>
      </c>
      <c r="G76" s="154">
        <f t="shared" si="0"/>
        <v>99.92700729927007</v>
      </c>
    </row>
    <row r="77" spans="1:7" ht="12.75">
      <c r="A77" s="155" t="s">
        <v>404</v>
      </c>
      <c r="B77" s="85"/>
      <c r="C77" s="173" t="s">
        <v>566</v>
      </c>
      <c r="D77" s="154">
        <f t="shared" si="8"/>
        <v>137</v>
      </c>
      <c r="E77" s="154">
        <f t="shared" si="8"/>
        <v>136.9</v>
      </c>
      <c r="F77" s="154">
        <f t="shared" si="8"/>
        <v>0.09999999999999432</v>
      </c>
      <c r="G77" s="154">
        <f t="shared" si="0"/>
        <v>99.92700729927007</v>
      </c>
    </row>
    <row r="78" spans="1:7" ht="25.5">
      <c r="A78" s="155"/>
      <c r="B78" s="85" t="s">
        <v>18</v>
      </c>
      <c r="C78" s="153" t="s">
        <v>224</v>
      </c>
      <c r="D78" s="172">
        <v>137</v>
      </c>
      <c r="E78" s="154">
        <v>136.9</v>
      </c>
      <c r="F78" s="154">
        <f>D78-E78</f>
        <v>0.09999999999999432</v>
      </c>
      <c r="G78" s="154">
        <f aca="true" t="shared" si="9" ref="G78:G150">E78/D78*100</f>
        <v>99.92700729927007</v>
      </c>
    </row>
    <row r="79" spans="1:7" ht="25.5">
      <c r="A79" s="175" t="s">
        <v>405</v>
      </c>
      <c r="B79" s="85"/>
      <c r="C79" s="171" t="s">
        <v>325</v>
      </c>
      <c r="D79" s="154">
        <f>D80+D83</f>
        <v>53.5</v>
      </c>
      <c r="E79" s="154">
        <f>E80+E83</f>
        <v>7.3</v>
      </c>
      <c r="F79" s="154">
        <f>F80+F83</f>
        <v>46.2</v>
      </c>
      <c r="G79" s="154">
        <f t="shared" si="9"/>
        <v>13.644859813084112</v>
      </c>
    </row>
    <row r="80" spans="1:7" ht="21.75" customHeight="1">
      <c r="A80" s="155" t="s">
        <v>406</v>
      </c>
      <c r="B80" s="85"/>
      <c r="C80" s="176" t="s">
        <v>570</v>
      </c>
      <c r="D80" s="154">
        <f aca="true" t="shared" si="10" ref="D80:F81">D81</f>
        <v>7.3</v>
      </c>
      <c r="E80" s="154">
        <f t="shared" si="10"/>
        <v>7.3</v>
      </c>
      <c r="F80" s="154">
        <f t="shared" si="10"/>
        <v>0</v>
      </c>
      <c r="G80" s="154">
        <f t="shared" si="9"/>
        <v>100</v>
      </c>
    </row>
    <row r="81" spans="1:7" ht="25.5">
      <c r="A81" s="155" t="s">
        <v>407</v>
      </c>
      <c r="B81" s="85"/>
      <c r="C81" s="176" t="s">
        <v>571</v>
      </c>
      <c r="D81" s="154">
        <f t="shared" si="10"/>
        <v>7.3</v>
      </c>
      <c r="E81" s="154">
        <f t="shared" si="10"/>
        <v>7.3</v>
      </c>
      <c r="F81" s="154">
        <f t="shared" si="10"/>
        <v>0</v>
      </c>
      <c r="G81" s="154">
        <f t="shared" si="9"/>
        <v>100</v>
      </c>
    </row>
    <row r="82" spans="1:7" ht="25.5">
      <c r="A82" s="155"/>
      <c r="B82" s="85" t="s">
        <v>18</v>
      </c>
      <c r="C82" s="153" t="s">
        <v>224</v>
      </c>
      <c r="D82" s="172">
        <v>7.3</v>
      </c>
      <c r="E82" s="154">
        <v>7.3</v>
      </c>
      <c r="F82" s="120">
        <f>D82-E82</f>
        <v>0</v>
      </c>
      <c r="G82" s="154">
        <f t="shared" si="9"/>
        <v>100</v>
      </c>
    </row>
    <row r="83" spans="1:7" ht="25.5">
      <c r="A83" s="155" t="s">
        <v>764</v>
      </c>
      <c r="B83" s="85"/>
      <c r="C83" s="176" t="s">
        <v>765</v>
      </c>
      <c r="D83" s="154">
        <f>D84</f>
        <v>46.2</v>
      </c>
      <c r="E83" s="154">
        <f>E84</f>
        <v>0</v>
      </c>
      <c r="F83" s="154">
        <f>F84</f>
        <v>46.2</v>
      </c>
      <c r="G83" s="154">
        <f t="shared" si="9"/>
        <v>0</v>
      </c>
    </row>
    <row r="84" spans="1:7" ht="25.5">
      <c r="A84" s="155"/>
      <c r="B84" s="85" t="s">
        <v>18</v>
      </c>
      <c r="C84" s="153" t="s">
        <v>224</v>
      </c>
      <c r="D84" s="172">
        <v>46.2</v>
      </c>
      <c r="E84" s="154">
        <v>0</v>
      </c>
      <c r="F84" s="154">
        <f>D84-E84</f>
        <v>46.2</v>
      </c>
      <c r="G84" s="154">
        <f t="shared" si="9"/>
        <v>0</v>
      </c>
    </row>
    <row r="85" spans="1:7" ht="25.5">
      <c r="A85" s="257" t="s">
        <v>766</v>
      </c>
      <c r="B85" s="250"/>
      <c r="C85" s="251" t="s">
        <v>767</v>
      </c>
      <c r="D85" s="154">
        <f>D86</f>
        <v>518.8</v>
      </c>
      <c r="E85" s="154">
        <f>E86</f>
        <v>102.9</v>
      </c>
      <c r="F85" s="154">
        <f>F86</f>
        <v>415.90000000000003</v>
      </c>
      <c r="G85" s="154">
        <f t="shared" si="9"/>
        <v>19.83423284502699</v>
      </c>
    </row>
    <row r="86" spans="1:7" ht="38.25">
      <c r="A86" s="252" t="s">
        <v>768</v>
      </c>
      <c r="B86" s="194"/>
      <c r="C86" s="253" t="s">
        <v>769</v>
      </c>
      <c r="D86" s="154">
        <f>D89+D87+D91</f>
        <v>518.8</v>
      </c>
      <c r="E86" s="154">
        <f>E89+E87+E91</f>
        <v>102.9</v>
      </c>
      <c r="F86" s="154">
        <f>F89+F87+F91</f>
        <v>415.90000000000003</v>
      </c>
      <c r="G86" s="154">
        <f t="shared" si="9"/>
        <v>19.83423284502699</v>
      </c>
    </row>
    <row r="87" spans="1:7" ht="38.25">
      <c r="A87" s="252" t="s">
        <v>770</v>
      </c>
      <c r="B87" s="194"/>
      <c r="C87" s="254" t="s">
        <v>563</v>
      </c>
      <c r="D87" s="154">
        <f>D88</f>
        <v>10</v>
      </c>
      <c r="E87" s="154">
        <f>E88</f>
        <v>0</v>
      </c>
      <c r="F87" s="154">
        <f>F88</f>
        <v>10</v>
      </c>
      <c r="G87" s="154">
        <f t="shared" si="9"/>
        <v>0</v>
      </c>
    </row>
    <row r="88" spans="1:7" ht="25.5">
      <c r="A88" s="155"/>
      <c r="B88" s="85" t="s">
        <v>18</v>
      </c>
      <c r="C88" s="153" t="s">
        <v>224</v>
      </c>
      <c r="D88" s="154">
        <v>10</v>
      </c>
      <c r="E88" s="154">
        <v>0</v>
      </c>
      <c r="F88" s="154">
        <f>D88-E88</f>
        <v>10</v>
      </c>
      <c r="G88" s="154">
        <f t="shared" si="9"/>
        <v>0</v>
      </c>
    </row>
    <row r="89" spans="1:7" ht="25.5">
      <c r="A89" s="155" t="s">
        <v>771</v>
      </c>
      <c r="B89" s="85"/>
      <c r="C89" s="153" t="s">
        <v>830</v>
      </c>
      <c r="D89" s="154">
        <f>D90</f>
        <v>503.8</v>
      </c>
      <c r="E89" s="154">
        <f>E90</f>
        <v>98</v>
      </c>
      <c r="F89" s="154">
        <f>D89-E89</f>
        <v>405.8</v>
      </c>
      <c r="G89" s="154">
        <f t="shared" si="9"/>
        <v>19.45216355696705</v>
      </c>
    </row>
    <row r="90" spans="1:7" ht="25.5">
      <c r="A90" s="155"/>
      <c r="B90" s="85" t="s">
        <v>18</v>
      </c>
      <c r="C90" s="153" t="s">
        <v>224</v>
      </c>
      <c r="D90" s="172">
        <v>503.8</v>
      </c>
      <c r="E90" s="154">
        <v>98</v>
      </c>
      <c r="F90" s="154">
        <f>D90-E90</f>
        <v>405.8</v>
      </c>
      <c r="G90" s="154">
        <f t="shared" si="9"/>
        <v>19.45216355696705</v>
      </c>
    </row>
    <row r="91" spans="1:7" ht="38.25">
      <c r="A91" s="155" t="s">
        <v>772</v>
      </c>
      <c r="B91" s="85"/>
      <c r="C91" s="153" t="s">
        <v>773</v>
      </c>
      <c r="D91" s="172">
        <f>D92</f>
        <v>5</v>
      </c>
      <c r="E91" s="172">
        <f>E92</f>
        <v>4.9</v>
      </c>
      <c r="F91" s="172">
        <f>F92</f>
        <v>0.09999999999999964</v>
      </c>
      <c r="G91" s="154">
        <f t="shared" si="9"/>
        <v>98.00000000000001</v>
      </c>
    </row>
    <row r="92" spans="1:7" ht="25.5">
      <c r="A92" s="155"/>
      <c r="B92" s="85" t="s">
        <v>18</v>
      </c>
      <c r="C92" s="153" t="s">
        <v>224</v>
      </c>
      <c r="D92" s="172">
        <v>5</v>
      </c>
      <c r="E92" s="154">
        <v>4.9</v>
      </c>
      <c r="F92" s="154">
        <f>D92-E92</f>
        <v>0.09999999999999964</v>
      </c>
      <c r="G92" s="154">
        <f t="shared" si="9"/>
        <v>98.00000000000001</v>
      </c>
    </row>
    <row r="93" spans="1:7" ht="51">
      <c r="A93" s="168" t="s">
        <v>411</v>
      </c>
      <c r="B93" s="29"/>
      <c r="C93" s="148" t="s">
        <v>313</v>
      </c>
      <c r="D93" s="174">
        <f>D94+D97+D100+D104</f>
        <v>767</v>
      </c>
      <c r="E93" s="174">
        <f>E94+E97+E100+E104</f>
        <v>683.5</v>
      </c>
      <c r="F93" s="174">
        <f>F94+F97+F100+F104</f>
        <v>83.5</v>
      </c>
      <c r="G93" s="174">
        <f t="shared" si="9"/>
        <v>89.11342894393742</v>
      </c>
    </row>
    <row r="94" spans="1:7" ht="38.25">
      <c r="A94" s="175" t="s">
        <v>412</v>
      </c>
      <c r="B94" s="85"/>
      <c r="C94" s="171" t="s">
        <v>574</v>
      </c>
      <c r="D94" s="154">
        <f aca="true" t="shared" si="11" ref="D94:F95">D95</f>
        <v>35</v>
      </c>
      <c r="E94" s="154">
        <f t="shared" si="11"/>
        <v>35</v>
      </c>
      <c r="F94" s="154">
        <f t="shared" si="11"/>
        <v>0</v>
      </c>
      <c r="G94" s="154">
        <f t="shared" si="9"/>
        <v>100</v>
      </c>
    </row>
    <row r="95" spans="1:7" ht="38.25">
      <c r="A95" s="155" t="s">
        <v>413</v>
      </c>
      <c r="B95" s="85"/>
      <c r="C95" s="173" t="s">
        <v>575</v>
      </c>
      <c r="D95" s="154">
        <f t="shared" si="11"/>
        <v>35</v>
      </c>
      <c r="E95" s="154">
        <f t="shared" si="11"/>
        <v>35</v>
      </c>
      <c r="F95" s="154">
        <f t="shared" si="11"/>
        <v>0</v>
      </c>
      <c r="G95" s="154">
        <f t="shared" si="9"/>
        <v>100</v>
      </c>
    </row>
    <row r="96" spans="1:7" ht="12.75">
      <c r="A96" s="155"/>
      <c r="B96" s="85" t="s">
        <v>19</v>
      </c>
      <c r="C96" s="153" t="s">
        <v>20</v>
      </c>
      <c r="D96" s="172">
        <v>35</v>
      </c>
      <c r="E96" s="154">
        <v>35</v>
      </c>
      <c r="F96" s="120">
        <f>D96-E96</f>
        <v>0</v>
      </c>
      <c r="G96" s="154">
        <f t="shared" si="9"/>
        <v>100</v>
      </c>
    </row>
    <row r="97" spans="1:7" ht="38.25">
      <c r="A97" s="175" t="s">
        <v>414</v>
      </c>
      <c r="B97" s="183"/>
      <c r="C97" s="171" t="s">
        <v>576</v>
      </c>
      <c r="D97" s="154">
        <f aca="true" t="shared" si="12" ref="D97:F98">D98</f>
        <v>10</v>
      </c>
      <c r="E97" s="154">
        <f t="shared" si="12"/>
        <v>0</v>
      </c>
      <c r="F97" s="154">
        <f t="shared" si="12"/>
        <v>10</v>
      </c>
      <c r="G97" s="154">
        <f t="shared" si="9"/>
        <v>0</v>
      </c>
    </row>
    <row r="98" spans="1:7" ht="25.5">
      <c r="A98" s="155" t="s">
        <v>415</v>
      </c>
      <c r="B98" s="85"/>
      <c r="C98" s="173" t="s">
        <v>577</v>
      </c>
      <c r="D98" s="154">
        <f t="shared" si="12"/>
        <v>10</v>
      </c>
      <c r="E98" s="154">
        <f t="shared" si="12"/>
        <v>0</v>
      </c>
      <c r="F98" s="154">
        <f t="shared" si="12"/>
        <v>10</v>
      </c>
      <c r="G98" s="154">
        <f t="shared" si="9"/>
        <v>0</v>
      </c>
    </row>
    <row r="99" spans="1:7" ht="25.5">
      <c r="A99" s="155"/>
      <c r="B99" s="85" t="s">
        <v>26</v>
      </c>
      <c r="C99" s="153" t="s">
        <v>224</v>
      </c>
      <c r="D99" s="172">
        <v>10</v>
      </c>
      <c r="E99" s="154">
        <v>0</v>
      </c>
      <c r="F99" s="154">
        <f>D99-E99</f>
        <v>10</v>
      </c>
      <c r="G99" s="154">
        <f t="shared" si="9"/>
        <v>0</v>
      </c>
    </row>
    <row r="100" spans="1:7" ht="25.5">
      <c r="A100" s="175" t="s">
        <v>416</v>
      </c>
      <c r="B100" s="85"/>
      <c r="C100" s="171" t="s">
        <v>314</v>
      </c>
      <c r="D100" s="154">
        <f>D101</f>
        <v>22</v>
      </c>
      <c r="E100" s="154">
        <f aca="true" t="shared" si="13" ref="E100:F102">E101</f>
        <v>22</v>
      </c>
      <c r="F100" s="154">
        <f t="shared" si="13"/>
        <v>0</v>
      </c>
      <c r="G100" s="154">
        <f t="shared" si="9"/>
        <v>100</v>
      </c>
    </row>
    <row r="101" spans="1:7" ht="38.25">
      <c r="A101" s="155" t="s">
        <v>417</v>
      </c>
      <c r="B101" s="85"/>
      <c r="C101" s="173" t="s">
        <v>578</v>
      </c>
      <c r="D101" s="154">
        <f>D102</f>
        <v>22</v>
      </c>
      <c r="E101" s="154">
        <f t="shared" si="13"/>
        <v>22</v>
      </c>
      <c r="F101" s="154">
        <f t="shared" si="13"/>
        <v>0</v>
      </c>
      <c r="G101" s="154">
        <f t="shared" si="9"/>
        <v>100</v>
      </c>
    </row>
    <row r="102" spans="1:7" ht="25.5">
      <c r="A102" s="155" t="s">
        <v>418</v>
      </c>
      <c r="B102" s="85"/>
      <c r="C102" s="173" t="s">
        <v>579</v>
      </c>
      <c r="D102" s="154">
        <f>D103</f>
        <v>22</v>
      </c>
      <c r="E102" s="154">
        <f t="shared" si="13"/>
        <v>22</v>
      </c>
      <c r="F102" s="154">
        <f t="shared" si="13"/>
        <v>0</v>
      </c>
      <c r="G102" s="154">
        <f t="shared" si="9"/>
        <v>100</v>
      </c>
    </row>
    <row r="103" spans="1:7" ht="25.5">
      <c r="A103" s="155"/>
      <c r="B103" s="85" t="s">
        <v>18</v>
      </c>
      <c r="C103" s="153" t="s">
        <v>224</v>
      </c>
      <c r="D103" s="172">
        <v>22</v>
      </c>
      <c r="E103" s="154">
        <v>22</v>
      </c>
      <c r="F103" s="154">
        <f>D103-E103</f>
        <v>0</v>
      </c>
      <c r="G103" s="154">
        <f t="shared" si="9"/>
        <v>100</v>
      </c>
    </row>
    <row r="104" spans="1:7" ht="51">
      <c r="A104" s="175" t="s">
        <v>419</v>
      </c>
      <c r="B104" s="85"/>
      <c r="C104" s="171" t="s">
        <v>315</v>
      </c>
      <c r="D104" s="154">
        <f aca="true" t="shared" si="14" ref="D104:F106">D105</f>
        <v>700</v>
      </c>
      <c r="E104" s="154">
        <f t="shared" si="14"/>
        <v>626.5</v>
      </c>
      <c r="F104" s="154">
        <f t="shared" si="14"/>
        <v>73.5</v>
      </c>
      <c r="G104" s="154">
        <f t="shared" si="9"/>
        <v>89.5</v>
      </c>
    </row>
    <row r="105" spans="1:7" ht="60" customHeight="1">
      <c r="A105" s="155" t="s">
        <v>420</v>
      </c>
      <c r="B105" s="85"/>
      <c r="C105" s="153" t="s">
        <v>831</v>
      </c>
      <c r="D105" s="154">
        <f t="shared" si="14"/>
        <v>700</v>
      </c>
      <c r="E105" s="154">
        <f t="shared" si="14"/>
        <v>626.5</v>
      </c>
      <c r="F105" s="154">
        <f t="shared" si="14"/>
        <v>73.5</v>
      </c>
      <c r="G105" s="154">
        <f t="shared" si="9"/>
        <v>89.5</v>
      </c>
    </row>
    <row r="106" spans="1:7" ht="76.5">
      <c r="A106" s="155" t="s">
        <v>421</v>
      </c>
      <c r="B106" s="85"/>
      <c r="C106" s="153" t="s">
        <v>832</v>
      </c>
      <c r="D106" s="154">
        <f t="shared" si="14"/>
        <v>700</v>
      </c>
      <c r="E106" s="154">
        <f t="shared" si="14"/>
        <v>626.5</v>
      </c>
      <c r="F106" s="154">
        <f t="shared" si="14"/>
        <v>73.5</v>
      </c>
      <c r="G106" s="154">
        <f t="shared" si="9"/>
        <v>89.5</v>
      </c>
    </row>
    <row r="107" spans="1:7" ht="25.5">
      <c r="A107" s="155"/>
      <c r="B107" s="85" t="s">
        <v>18</v>
      </c>
      <c r="C107" s="153" t="s">
        <v>224</v>
      </c>
      <c r="D107" s="172">
        <v>700</v>
      </c>
      <c r="E107" s="154">
        <v>626.5</v>
      </c>
      <c r="F107" s="120">
        <f>D107-E107</f>
        <v>73.5</v>
      </c>
      <c r="G107" s="154">
        <f t="shared" si="9"/>
        <v>89.5</v>
      </c>
    </row>
    <row r="108" spans="1:7" ht="38.25">
      <c r="A108" s="168" t="s">
        <v>422</v>
      </c>
      <c r="B108" s="29"/>
      <c r="C108" s="148" t="s">
        <v>580</v>
      </c>
      <c r="D108" s="174">
        <f aca="true" t="shared" si="15" ref="D108:F110">D109</f>
        <v>57.6</v>
      </c>
      <c r="E108" s="174">
        <f t="shared" si="15"/>
        <v>57.4</v>
      </c>
      <c r="F108" s="174">
        <f t="shared" si="15"/>
        <v>0.20000000000000284</v>
      </c>
      <c r="G108" s="174">
        <f t="shared" si="9"/>
        <v>99.65277777777777</v>
      </c>
    </row>
    <row r="109" spans="1:7" ht="38.25">
      <c r="A109" s="175" t="s">
        <v>423</v>
      </c>
      <c r="B109" s="183"/>
      <c r="C109" s="171" t="s">
        <v>581</v>
      </c>
      <c r="D109" s="154">
        <f t="shared" si="15"/>
        <v>57.6</v>
      </c>
      <c r="E109" s="154">
        <f t="shared" si="15"/>
        <v>57.4</v>
      </c>
      <c r="F109" s="154">
        <f t="shared" si="15"/>
        <v>0.20000000000000284</v>
      </c>
      <c r="G109" s="154">
        <f t="shared" si="9"/>
        <v>99.65277777777777</v>
      </c>
    </row>
    <row r="110" spans="1:7" ht="25.5">
      <c r="A110" s="155" t="s">
        <v>424</v>
      </c>
      <c r="B110" s="85"/>
      <c r="C110" s="173" t="s">
        <v>582</v>
      </c>
      <c r="D110" s="154">
        <f t="shared" si="15"/>
        <v>57.6</v>
      </c>
      <c r="E110" s="154">
        <f t="shared" si="15"/>
        <v>57.4</v>
      </c>
      <c r="F110" s="154">
        <f t="shared" si="15"/>
        <v>0.20000000000000284</v>
      </c>
      <c r="G110" s="154">
        <f t="shared" si="9"/>
        <v>99.65277777777777</v>
      </c>
    </row>
    <row r="111" spans="1:7" ht="25.5">
      <c r="A111" s="155"/>
      <c r="B111" s="85" t="s">
        <v>18</v>
      </c>
      <c r="C111" s="153" t="s">
        <v>224</v>
      </c>
      <c r="D111" s="172">
        <v>57.6</v>
      </c>
      <c r="E111" s="154">
        <v>57.4</v>
      </c>
      <c r="F111" s="154">
        <f>D111-E111</f>
        <v>0.20000000000000284</v>
      </c>
      <c r="G111" s="154">
        <f t="shared" si="9"/>
        <v>99.65277777777777</v>
      </c>
    </row>
    <row r="112" spans="1:7" ht="53.25" customHeight="1">
      <c r="A112" s="168" t="s">
        <v>425</v>
      </c>
      <c r="B112" s="29"/>
      <c r="C112" s="148" t="s">
        <v>316</v>
      </c>
      <c r="D112" s="174">
        <f>D113+D123</f>
        <v>920</v>
      </c>
      <c r="E112" s="174">
        <f>E113+E123</f>
        <v>915.5</v>
      </c>
      <c r="F112" s="174">
        <f>F113+F123</f>
        <v>4.5</v>
      </c>
      <c r="G112" s="174">
        <f t="shared" si="9"/>
        <v>99.51086956521739</v>
      </c>
    </row>
    <row r="113" spans="1:7" ht="40.5" customHeight="1">
      <c r="A113" s="175" t="s">
        <v>426</v>
      </c>
      <c r="B113" s="183"/>
      <c r="C113" s="171" t="s">
        <v>583</v>
      </c>
      <c r="D113" s="154">
        <f>D114+D117+D120</f>
        <v>850</v>
      </c>
      <c r="E113" s="154">
        <f>E114+E117+E120</f>
        <v>849.5</v>
      </c>
      <c r="F113" s="154">
        <f>F114+F117+F120</f>
        <v>0.5</v>
      </c>
      <c r="G113" s="154">
        <f t="shared" si="9"/>
        <v>99.94117647058823</v>
      </c>
    </row>
    <row r="114" spans="1:7" ht="25.5">
      <c r="A114" s="155" t="s">
        <v>427</v>
      </c>
      <c r="B114" s="85"/>
      <c r="C114" s="173" t="s">
        <v>584</v>
      </c>
      <c r="D114" s="154">
        <f>D115+D116</f>
        <v>600</v>
      </c>
      <c r="E114" s="154">
        <f>E115+E116</f>
        <v>600</v>
      </c>
      <c r="F114" s="154">
        <f>F115+F116</f>
        <v>0</v>
      </c>
      <c r="G114" s="154">
        <f t="shared" si="9"/>
        <v>100</v>
      </c>
    </row>
    <row r="115" spans="1:7" ht="25.5" hidden="1">
      <c r="A115" s="155"/>
      <c r="B115" s="85" t="s">
        <v>18</v>
      </c>
      <c r="C115" s="153" t="s">
        <v>224</v>
      </c>
      <c r="D115" s="172">
        <v>0</v>
      </c>
      <c r="E115" s="154">
        <v>0</v>
      </c>
      <c r="F115" s="120">
        <f>D115-E115</f>
        <v>0</v>
      </c>
      <c r="G115" s="154" t="e">
        <f t="shared" si="9"/>
        <v>#DIV/0!</v>
      </c>
    </row>
    <row r="116" spans="1:7" ht="12.75">
      <c r="A116" s="155"/>
      <c r="B116" s="85" t="s">
        <v>19</v>
      </c>
      <c r="C116" s="153" t="s">
        <v>20</v>
      </c>
      <c r="D116" s="172">
        <v>600</v>
      </c>
      <c r="E116" s="154">
        <v>600</v>
      </c>
      <c r="F116" s="120">
        <f>D116-E116</f>
        <v>0</v>
      </c>
      <c r="G116" s="154">
        <f t="shared" si="9"/>
        <v>100</v>
      </c>
    </row>
    <row r="117" spans="1:7" ht="25.5" hidden="1">
      <c r="A117" s="155" t="s">
        <v>691</v>
      </c>
      <c r="B117" s="85"/>
      <c r="C117" s="153" t="s">
        <v>693</v>
      </c>
      <c r="D117" s="172">
        <f>D118+D119</f>
        <v>0</v>
      </c>
      <c r="E117" s="172">
        <f>E118+E119</f>
        <v>0</v>
      </c>
      <c r="F117" s="172">
        <f>F118+F119</f>
        <v>0</v>
      </c>
      <c r="G117" s="154" t="e">
        <f t="shared" si="9"/>
        <v>#DIV/0!</v>
      </c>
    </row>
    <row r="118" spans="1:7" ht="25.5" hidden="1">
      <c r="A118" s="155"/>
      <c r="B118" s="85" t="s">
        <v>18</v>
      </c>
      <c r="C118" s="153" t="s">
        <v>224</v>
      </c>
      <c r="D118" s="172">
        <v>0</v>
      </c>
      <c r="E118" s="154">
        <v>0</v>
      </c>
      <c r="F118" s="120">
        <f>D118-E118</f>
        <v>0</v>
      </c>
      <c r="G118" s="154" t="e">
        <f t="shared" si="9"/>
        <v>#DIV/0!</v>
      </c>
    </row>
    <row r="119" spans="1:7" ht="25.5" hidden="1">
      <c r="A119" s="155"/>
      <c r="B119" s="85" t="s">
        <v>26</v>
      </c>
      <c r="C119" s="153" t="s">
        <v>27</v>
      </c>
      <c r="D119" s="172">
        <v>0</v>
      </c>
      <c r="E119" s="154">
        <v>0</v>
      </c>
      <c r="F119" s="120">
        <f>D119-E119</f>
        <v>0</v>
      </c>
      <c r="G119" s="154" t="e">
        <f>E119/D119*100</f>
        <v>#DIV/0!</v>
      </c>
    </row>
    <row r="120" spans="1:7" ht="38.25">
      <c r="A120" s="155" t="s">
        <v>692</v>
      </c>
      <c r="B120" s="85"/>
      <c r="C120" s="153" t="s">
        <v>694</v>
      </c>
      <c r="D120" s="172">
        <f>D121+D122</f>
        <v>250</v>
      </c>
      <c r="E120" s="172">
        <f>E121+E122</f>
        <v>249.5</v>
      </c>
      <c r="F120" s="172">
        <f>F121</f>
        <v>0.5</v>
      </c>
      <c r="G120" s="154">
        <f t="shared" si="9"/>
        <v>99.8</v>
      </c>
    </row>
    <row r="121" spans="1:7" ht="25.5">
      <c r="A121" s="155"/>
      <c r="B121" s="85" t="s">
        <v>18</v>
      </c>
      <c r="C121" s="153" t="s">
        <v>224</v>
      </c>
      <c r="D121" s="172">
        <v>250</v>
      </c>
      <c r="E121" s="154">
        <v>249.5</v>
      </c>
      <c r="F121" s="154">
        <f>D121-E121</f>
        <v>0.5</v>
      </c>
      <c r="G121" s="154">
        <f t="shared" si="9"/>
        <v>99.8</v>
      </c>
    </row>
    <row r="122" spans="1:7" ht="25.5" hidden="1">
      <c r="A122" s="155"/>
      <c r="B122" s="85" t="s">
        <v>26</v>
      </c>
      <c r="C122" s="153" t="s">
        <v>27</v>
      </c>
      <c r="D122" s="172">
        <v>0</v>
      </c>
      <c r="E122" s="154">
        <v>0</v>
      </c>
      <c r="F122" s="120">
        <f>D122-E122</f>
        <v>0</v>
      </c>
      <c r="G122" s="245" t="e">
        <f>E122/D122*100</f>
        <v>#DIV/0!</v>
      </c>
    </row>
    <row r="123" spans="1:7" ht="25.5">
      <c r="A123" s="183" t="s">
        <v>428</v>
      </c>
      <c r="B123" s="183"/>
      <c r="C123" s="171" t="s">
        <v>585</v>
      </c>
      <c r="D123" s="154">
        <f aca="true" t="shared" si="16" ref="D123:F124">D124</f>
        <v>70</v>
      </c>
      <c r="E123" s="154">
        <f t="shared" si="16"/>
        <v>66</v>
      </c>
      <c r="F123" s="154">
        <f t="shared" si="16"/>
        <v>4</v>
      </c>
      <c r="G123" s="154">
        <f t="shared" si="9"/>
        <v>94.28571428571428</v>
      </c>
    </row>
    <row r="124" spans="1:7" ht="38.25">
      <c r="A124" s="85" t="s">
        <v>429</v>
      </c>
      <c r="B124" s="85"/>
      <c r="C124" s="173" t="s">
        <v>586</v>
      </c>
      <c r="D124" s="154">
        <f t="shared" si="16"/>
        <v>70</v>
      </c>
      <c r="E124" s="154">
        <f t="shared" si="16"/>
        <v>66</v>
      </c>
      <c r="F124" s="154">
        <f t="shared" si="16"/>
        <v>4</v>
      </c>
      <c r="G124" s="154">
        <f t="shared" si="9"/>
        <v>94.28571428571428</v>
      </c>
    </row>
    <row r="125" spans="1:7" ht="25.5">
      <c r="A125" s="155"/>
      <c r="B125" s="85" t="s">
        <v>26</v>
      </c>
      <c r="C125" s="153" t="s">
        <v>27</v>
      </c>
      <c r="D125" s="172">
        <v>70</v>
      </c>
      <c r="E125" s="154">
        <v>66</v>
      </c>
      <c r="F125" s="120">
        <f>D125-E125</f>
        <v>4</v>
      </c>
      <c r="G125" s="154">
        <f t="shared" si="9"/>
        <v>94.28571428571428</v>
      </c>
    </row>
    <row r="126" spans="1:7" ht="63.75">
      <c r="A126" s="168" t="s">
        <v>430</v>
      </c>
      <c r="B126" s="29"/>
      <c r="C126" s="148" t="s">
        <v>343</v>
      </c>
      <c r="D126" s="174">
        <f>D127+D143+D150+D160+D167+D177</f>
        <v>50140.2</v>
      </c>
      <c r="E126" s="174">
        <f>E127+E143+E150+E160+E167+E177</f>
        <v>49971.19999999999</v>
      </c>
      <c r="F126" s="174">
        <f>F127+F143+F150+F160+F167+F177</f>
        <v>169.00000000000043</v>
      </c>
      <c r="G126" s="174">
        <f t="shared" si="9"/>
        <v>99.66294510193417</v>
      </c>
    </row>
    <row r="127" spans="1:7" ht="12.75">
      <c r="A127" s="175" t="s">
        <v>431</v>
      </c>
      <c r="B127" s="85"/>
      <c r="C127" s="171" t="s">
        <v>347</v>
      </c>
      <c r="D127" s="154">
        <f>D128+D131+D134+D137+D140</f>
        <v>24786.3</v>
      </c>
      <c r="E127" s="154">
        <f>E128+E131+E134+E137+E140</f>
        <v>24777.699999999997</v>
      </c>
      <c r="F127" s="154">
        <f>F128+F131+F134+F137+F140</f>
        <v>8.600000000000001</v>
      </c>
      <c r="G127" s="154">
        <f t="shared" si="9"/>
        <v>99.96530341357926</v>
      </c>
    </row>
    <row r="128" spans="1:7" ht="38.25">
      <c r="A128" s="155" t="s">
        <v>432</v>
      </c>
      <c r="B128" s="85"/>
      <c r="C128" s="173" t="s">
        <v>587</v>
      </c>
      <c r="D128" s="154">
        <f aca="true" t="shared" si="17" ref="D128:F129">D129</f>
        <v>10469.6</v>
      </c>
      <c r="E128" s="154">
        <f t="shared" si="17"/>
        <v>10469.6</v>
      </c>
      <c r="F128" s="154">
        <f t="shared" si="17"/>
        <v>0</v>
      </c>
      <c r="G128" s="154">
        <f t="shared" si="9"/>
        <v>100</v>
      </c>
    </row>
    <row r="129" spans="1:7" ht="25.5">
      <c r="A129" s="155" t="s">
        <v>433</v>
      </c>
      <c r="B129" s="85"/>
      <c r="C129" s="173" t="s">
        <v>588</v>
      </c>
      <c r="D129" s="154">
        <f t="shared" si="17"/>
        <v>10469.6</v>
      </c>
      <c r="E129" s="154">
        <f t="shared" si="17"/>
        <v>10469.6</v>
      </c>
      <c r="F129" s="154">
        <f t="shared" si="17"/>
        <v>0</v>
      </c>
      <c r="G129" s="154">
        <f t="shared" si="9"/>
        <v>100</v>
      </c>
    </row>
    <row r="130" spans="1:7" ht="25.5">
      <c r="A130" s="155"/>
      <c r="B130" s="85" t="s">
        <v>26</v>
      </c>
      <c r="C130" s="153" t="s">
        <v>27</v>
      </c>
      <c r="D130" s="172">
        <v>10469.6</v>
      </c>
      <c r="E130" s="154">
        <v>10469.6</v>
      </c>
      <c r="F130" s="120">
        <f>D130-E130</f>
        <v>0</v>
      </c>
      <c r="G130" s="154">
        <f t="shared" si="9"/>
        <v>100</v>
      </c>
    </row>
    <row r="131" spans="1:7" ht="38.25">
      <c r="A131" s="155" t="s">
        <v>434</v>
      </c>
      <c r="B131" s="85"/>
      <c r="C131" s="153" t="s">
        <v>589</v>
      </c>
      <c r="D131" s="154">
        <f aca="true" t="shared" si="18" ref="D131:F132">D132</f>
        <v>6519.9</v>
      </c>
      <c r="E131" s="154">
        <f t="shared" si="18"/>
        <v>6519.9</v>
      </c>
      <c r="F131" s="154">
        <f t="shared" si="18"/>
        <v>0</v>
      </c>
      <c r="G131" s="154">
        <f>E131/D131*100</f>
        <v>100</v>
      </c>
    </row>
    <row r="132" spans="1:7" ht="25.5">
      <c r="A132" s="85" t="s">
        <v>435</v>
      </c>
      <c r="B132" s="85"/>
      <c r="C132" s="173" t="s">
        <v>588</v>
      </c>
      <c r="D132" s="154">
        <f t="shared" si="18"/>
        <v>6519.9</v>
      </c>
      <c r="E132" s="154">
        <f t="shared" si="18"/>
        <v>6519.9</v>
      </c>
      <c r="F132" s="154">
        <f t="shared" si="18"/>
        <v>0</v>
      </c>
      <c r="G132" s="154">
        <f t="shared" si="9"/>
        <v>100</v>
      </c>
    </row>
    <row r="133" spans="1:7" ht="25.5">
      <c r="A133" s="155"/>
      <c r="B133" s="85" t="s">
        <v>26</v>
      </c>
      <c r="C133" s="153" t="s">
        <v>27</v>
      </c>
      <c r="D133" s="172">
        <v>6519.9</v>
      </c>
      <c r="E133" s="154">
        <v>6519.9</v>
      </c>
      <c r="F133" s="120">
        <f>D133-E133</f>
        <v>0</v>
      </c>
      <c r="G133" s="154">
        <f>E133/D133*100</f>
        <v>100</v>
      </c>
    </row>
    <row r="134" spans="1:7" ht="38.25">
      <c r="A134" s="155" t="s">
        <v>436</v>
      </c>
      <c r="B134" s="85"/>
      <c r="C134" s="173" t="s">
        <v>590</v>
      </c>
      <c r="D134" s="154">
        <f aca="true" t="shared" si="19" ref="D134:F135">D135</f>
        <v>6074</v>
      </c>
      <c r="E134" s="154">
        <f t="shared" si="19"/>
        <v>6074</v>
      </c>
      <c r="F134" s="154">
        <f t="shared" si="19"/>
        <v>0</v>
      </c>
      <c r="G134" s="154">
        <f t="shared" si="9"/>
        <v>100</v>
      </c>
    </row>
    <row r="135" spans="1:7" ht="25.5">
      <c r="A135" s="155" t="s">
        <v>437</v>
      </c>
      <c r="B135" s="85"/>
      <c r="C135" s="173" t="s">
        <v>588</v>
      </c>
      <c r="D135" s="154">
        <f t="shared" si="19"/>
        <v>6074</v>
      </c>
      <c r="E135" s="154">
        <f t="shared" si="19"/>
        <v>6074</v>
      </c>
      <c r="F135" s="154">
        <f t="shared" si="19"/>
        <v>0</v>
      </c>
      <c r="G135" s="154">
        <f t="shared" si="9"/>
        <v>100</v>
      </c>
    </row>
    <row r="136" spans="1:7" ht="26.25" customHeight="1">
      <c r="A136" s="155"/>
      <c r="B136" s="85" t="s">
        <v>26</v>
      </c>
      <c r="C136" s="153" t="s">
        <v>27</v>
      </c>
      <c r="D136" s="172">
        <v>6074</v>
      </c>
      <c r="E136" s="154">
        <v>6074</v>
      </c>
      <c r="F136" s="120">
        <f>D136-E136</f>
        <v>0</v>
      </c>
      <c r="G136" s="154">
        <f>E136/D136*100</f>
        <v>100</v>
      </c>
    </row>
    <row r="137" spans="1:7" ht="25.5">
      <c r="A137" s="155" t="s">
        <v>438</v>
      </c>
      <c r="B137" s="85"/>
      <c r="C137" s="177" t="s">
        <v>591</v>
      </c>
      <c r="D137" s="154">
        <f aca="true" t="shared" si="20" ref="D137:F138">D138</f>
        <v>1668.6</v>
      </c>
      <c r="E137" s="154">
        <f t="shared" si="20"/>
        <v>1668.6</v>
      </c>
      <c r="F137" s="154">
        <f t="shared" si="20"/>
        <v>0</v>
      </c>
      <c r="G137" s="154">
        <f t="shared" si="9"/>
        <v>100</v>
      </c>
    </row>
    <row r="138" spans="1:7" ht="30.75" customHeight="1">
      <c r="A138" s="155" t="s">
        <v>439</v>
      </c>
      <c r="B138" s="85"/>
      <c r="C138" s="177" t="s">
        <v>592</v>
      </c>
      <c r="D138" s="154">
        <f t="shared" si="20"/>
        <v>1668.6</v>
      </c>
      <c r="E138" s="154">
        <f t="shared" si="20"/>
        <v>1668.6</v>
      </c>
      <c r="F138" s="154">
        <f t="shared" si="20"/>
        <v>0</v>
      </c>
      <c r="G138" s="154">
        <f t="shared" si="9"/>
        <v>100</v>
      </c>
    </row>
    <row r="139" spans="1:7" ht="25.5">
      <c r="A139" s="155"/>
      <c r="B139" s="85" t="s">
        <v>18</v>
      </c>
      <c r="C139" s="153" t="s">
        <v>224</v>
      </c>
      <c r="D139" s="172">
        <v>1668.6</v>
      </c>
      <c r="E139" s="154">
        <v>1668.6</v>
      </c>
      <c r="F139" s="120">
        <f>D139-E139</f>
        <v>0</v>
      </c>
      <c r="G139" s="154">
        <f t="shared" si="9"/>
        <v>100</v>
      </c>
    </row>
    <row r="140" spans="1:7" ht="38.25">
      <c r="A140" s="155" t="s">
        <v>440</v>
      </c>
      <c r="B140" s="85"/>
      <c r="C140" s="173" t="s">
        <v>593</v>
      </c>
      <c r="D140" s="154">
        <f aca="true" t="shared" si="21" ref="D140:F141">D141</f>
        <v>54.2</v>
      </c>
      <c r="E140" s="154">
        <f t="shared" si="21"/>
        <v>45.6</v>
      </c>
      <c r="F140" s="154">
        <f t="shared" si="21"/>
        <v>8.600000000000001</v>
      </c>
      <c r="G140" s="154">
        <f t="shared" si="9"/>
        <v>84.13284132841328</v>
      </c>
    </row>
    <row r="141" spans="1:7" ht="38.25">
      <c r="A141" s="155" t="s">
        <v>441</v>
      </c>
      <c r="B141" s="85"/>
      <c r="C141" s="173" t="s">
        <v>594</v>
      </c>
      <c r="D141" s="154">
        <f t="shared" si="21"/>
        <v>54.2</v>
      </c>
      <c r="E141" s="154">
        <f t="shared" si="21"/>
        <v>45.6</v>
      </c>
      <c r="F141" s="154">
        <f t="shared" si="21"/>
        <v>8.600000000000001</v>
      </c>
      <c r="G141" s="154">
        <f t="shared" si="9"/>
        <v>84.13284132841328</v>
      </c>
    </row>
    <row r="142" spans="1:7" ht="25.5">
      <c r="A142" s="155"/>
      <c r="B142" s="85" t="s">
        <v>18</v>
      </c>
      <c r="C142" s="153" t="s">
        <v>224</v>
      </c>
      <c r="D142" s="172">
        <v>54.2</v>
      </c>
      <c r="E142" s="154">
        <v>45.6</v>
      </c>
      <c r="F142" s="154">
        <f>D142-E142</f>
        <v>8.600000000000001</v>
      </c>
      <c r="G142" s="154">
        <f t="shared" si="9"/>
        <v>84.13284132841328</v>
      </c>
    </row>
    <row r="143" spans="1:7" ht="25.5">
      <c r="A143" s="175" t="s">
        <v>442</v>
      </c>
      <c r="B143" s="183"/>
      <c r="C143" s="171" t="s">
        <v>353</v>
      </c>
      <c r="D143" s="154">
        <f>D144+D147</f>
        <v>18077.2</v>
      </c>
      <c r="E143" s="154">
        <f>E144+E147</f>
        <v>18077.2</v>
      </c>
      <c r="F143" s="154">
        <f>F144+F147</f>
        <v>0</v>
      </c>
      <c r="G143" s="154">
        <f t="shared" si="9"/>
        <v>100</v>
      </c>
    </row>
    <row r="144" spans="1:7" s="38" customFormat="1" ht="51" customHeight="1">
      <c r="A144" s="155" t="s">
        <v>443</v>
      </c>
      <c r="B144" s="85"/>
      <c r="C144" s="173" t="s">
        <v>595</v>
      </c>
      <c r="D144" s="154">
        <f aca="true" t="shared" si="22" ref="D144:F145">D145</f>
        <v>17267.7</v>
      </c>
      <c r="E144" s="154">
        <f t="shared" si="22"/>
        <v>17267.7</v>
      </c>
      <c r="F144" s="154">
        <f t="shared" si="22"/>
        <v>0</v>
      </c>
      <c r="G144" s="154">
        <f t="shared" si="9"/>
        <v>100</v>
      </c>
    </row>
    <row r="145" spans="1:7" s="38" customFormat="1" ht="35.25" customHeight="1">
      <c r="A145" s="155" t="s">
        <v>444</v>
      </c>
      <c r="B145" s="85"/>
      <c r="C145" s="173" t="s">
        <v>588</v>
      </c>
      <c r="D145" s="154">
        <f t="shared" si="22"/>
        <v>17267.7</v>
      </c>
      <c r="E145" s="154">
        <f t="shared" si="22"/>
        <v>17267.7</v>
      </c>
      <c r="F145" s="154">
        <f t="shared" si="22"/>
        <v>0</v>
      </c>
      <c r="G145" s="154">
        <f t="shared" si="9"/>
        <v>100</v>
      </c>
    </row>
    <row r="146" spans="1:7" s="38" customFormat="1" ht="25.5">
      <c r="A146" s="155"/>
      <c r="B146" s="85" t="s">
        <v>26</v>
      </c>
      <c r="C146" s="153" t="s">
        <v>27</v>
      </c>
      <c r="D146" s="172">
        <v>17267.7</v>
      </c>
      <c r="E146" s="154">
        <v>17267.7</v>
      </c>
      <c r="F146" s="154">
        <f>D146-E146</f>
        <v>0</v>
      </c>
      <c r="G146" s="154">
        <f t="shared" si="9"/>
        <v>100</v>
      </c>
    </row>
    <row r="147" spans="1:7" s="38" customFormat="1" ht="63.75">
      <c r="A147" s="155" t="s">
        <v>445</v>
      </c>
      <c r="B147" s="85"/>
      <c r="C147" s="173" t="s">
        <v>596</v>
      </c>
      <c r="D147" s="154">
        <f aca="true" t="shared" si="23" ref="D147:F148">D148</f>
        <v>809.5</v>
      </c>
      <c r="E147" s="154">
        <f t="shared" si="23"/>
        <v>809.5</v>
      </c>
      <c r="F147" s="154">
        <f t="shared" si="23"/>
        <v>0</v>
      </c>
      <c r="G147" s="154">
        <f t="shared" si="9"/>
        <v>100</v>
      </c>
    </row>
    <row r="148" spans="1:7" s="38" customFormat="1" ht="12.75">
      <c r="A148" s="155" t="s">
        <v>446</v>
      </c>
      <c r="B148" s="85"/>
      <c r="C148" s="173" t="s">
        <v>592</v>
      </c>
      <c r="D148" s="154">
        <f t="shared" si="23"/>
        <v>809.5</v>
      </c>
      <c r="E148" s="154">
        <f t="shared" si="23"/>
        <v>809.5</v>
      </c>
      <c r="F148" s="154">
        <f t="shared" si="23"/>
        <v>0</v>
      </c>
      <c r="G148" s="154">
        <f t="shared" si="9"/>
        <v>100</v>
      </c>
    </row>
    <row r="149" spans="1:7" s="38" customFormat="1" ht="25.5">
      <c r="A149" s="155"/>
      <c r="B149" s="85" t="s">
        <v>18</v>
      </c>
      <c r="C149" s="153" t="s">
        <v>224</v>
      </c>
      <c r="D149" s="172">
        <v>809.5</v>
      </c>
      <c r="E149" s="154">
        <v>809.5</v>
      </c>
      <c r="F149" s="120">
        <f>D149-E149</f>
        <v>0</v>
      </c>
      <c r="G149" s="154">
        <f t="shared" si="9"/>
        <v>100</v>
      </c>
    </row>
    <row r="150" spans="1:7" s="38" customFormat="1" ht="30" customHeight="1">
      <c r="A150" s="175" t="s">
        <v>447</v>
      </c>
      <c r="B150" s="85"/>
      <c r="C150" s="171" t="s">
        <v>344</v>
      </c>
      <c r="D150" s="154">
        <f>D151+D154+D157</f>
        <v>1106</v>
      </c>
      <c r="E150" s="154">
        <f>E151+E154+E157</f>
        <v>1106</v>
      </c>
      <c r="F150" s="154">
        <f>F151+F154+F157</f>
        <v>0</v>
      </c>
      <c r="G150" s="154">
        <f t="shared" si="9"/>
        <v>100</v>
      </c>
    </row>
    <row r="151" spans="1:7" s="38" customFormat="1" ht="38.25">
      <c r="A151" s="155" t="s">
        <v>448</v>
      </c>
      <c r="B151" s="85"/>
      <c r="C151" s="173" t="s">
        <v>597</v>
      </c>
      <c r="D151" s="154">
        <f aca="true" t="shared" si="24" ref="D151:F152">D152</f>
        <v>837.7</v>
      </c>
      <c r="E151" s="154">
        <f t="shared" si="24"/>
        <v>837.7</v>
      </c>
      <c r="F151" s="154">
        <f t="shared" si="24"/>
        <v>0</v>
      </c>
      <c r="G151" s="154">
        <f aca="true" t="shared" si="25" ref="G151:G223">E151/D151*100</f>
        <v>100</v>
      </c>
    </row>
    <row r="152" spans="1:7" s="38" customFormat="1" ht="25.5">
      <c r="A152" s="155" t="s">
        <v>449</v>
      </c>
      <c r="B152" s="85"/>
      <c r="C152" s="173" t="s">
        <v>588</v>
      </c>
      <c r="D152" s="154">
        <f t="shared" si="24"/>
        <v>837.7</v>
      </c>
      <c r="E152" s="154">
        <f t="shared" si="24"/>
        <v>837.7</v>
      </c>
      <c r="F152" s="154">
        <f t="shared" si="24"/>
        <v>0</v>
      </c>
      <c r="G152" s="154">
        <f t="shared" si="25"/>
        <v>100</v>
      </c>
    </row>
    <row r="153" spans="1:7" s="38" customFormat="1" ht="25.5">
      <c r="A153" s="155"/>
      <c r="B153" s="85" t="s">
        <v>26</v>
      </c>
      <c r="C153" s="153" t="s">
        <v>27</v>
      </c>
      <c r="D153" s="172">
        <v>837.7</v>
      </c>
      <c r="E153" s="154">
        <v>837.7</v>
      </c>
      <c r="F153" s="120">
        <f>D153-E153</f>
        <v>0</v>
      </c>
      <c r="G153" s="154">
        <f t="shared" si="25"/>
        <v>100</v>
      </c>
    </row>
    <row r="154" spans="1:7" s="38" customFormat="1" ht="25.5">
      <c r="A154" s="155" t="s">
        <v>450</v>
      </c>
      <c r="B154" s="85"/>
      <c r="C154" s="173" t="s">
        <v>598</v>
      </c>
      <c r="D154" s="154">
        <f aca="true" t="shared" si="26" ref="D154:F155">D155</f>
        <v>100</v>
      </c>
      <c r="E154" s="154">
        <f t="shared" si="26"/>
        <v>100</v>
      </c>
      <c r="F154" s="154">
        <f t="shared" si="26"/>
        <v>0</v>
      </c>
      <c r="G154" s="154">
        <f t="shared" si="25"/>
        <v>100</v>
      </c>
    </row>
    <row r="155" spans="1:7" s="38" customFormat="1" ht="25.5">
      <c r="A155" s="155" t="s">
        <v>451</v>
      </c>
      <c r="B155" s="85"/>
      <c r="C155" s="173" t="s">
        <v>599</v>
      </c>
      <c r="D155" s="154">
        <f t="shared" si="26"/>
        <v>100</v>
      </c>
      <c r="E155" s="154">
        <f t="shared" si="26"/>
        <v>100</v>
      </c>
      <c r="F155" s="154">
        <f t="shared" si="26"/>
        <v>0</v>
      </c>
      <c r="G155" s="154">
        <f t="shared" si="25"/>
        <v>100</v>
      </c>
    </row>
    <row r="156" spans="1:7" s="38" customFormat="1" ht="25.5">
      <c r="A156" s="155"/>
      <c r="B156" s="85" t="s">
        <v>26</v>
      </c>
      <c r="C156" s="153" t="s">
        <v>27</v>
      </c>
      <c r="D156" s="172">
        <v>100</v>
      </c>
      <c r="E156" s="154">
        <v>100</v>
      </c>
      <c r="F156" s="120">
        <f>D156-E156</f>
        <v>0</v>
      </c>
      <c r="G156" s="154">
        <f t="shared" si="25"/>
        <v>100</v>
      </c>
    </row>
    <row r="157" spans="1:7" s="38" customFormat="1" ht="25.5">
      <c r="A157" s="155" t="s">
        <v>452</v>
      </c>
      <c r="B157" s="85"/>
      <c r="C157" s="173" t="s">
        <v>600</v>
      </c>
      <c r="D157" s="154">
        <f aca="true" t="shared" si="27" ref="D157:F158">D158</f>
        <v>168.3</v>
      </c>
      <c r="E157" s="154">
        <f t="shared" si="27"/>
        <v>168.3</v>
      </c>
      <c r="F157" s="154">
        <f t="shared" si="27"/>
        <v>0</v>
      </c>
      <c r="G157" s="154">
        <f t="shared" si="25"/>
        <v>100</v>
      </c>
    </row>
    <row r="158" spans="1:7" s="38" customFormat="1" ht="12.75">
      <c r="A158" s="155" t="s">
        <v>453</v>
      </c>
      <c r="B158" s="85"/>
      <c r="C158" s="173" t="s">
        <v>592</v>
      </c>
      <c r="D158" s="154">
        <f t="shared" si="27"/>
        <v>168.3</v>
      </c>
      <c r="E158" s="154">
        <f t="shared" si="27"/>
        <v>168.3</v>
      </c>
      <c r="F158" s="154">
        <f t="shared" si="27"/>
        <v>0</v>
      </c>
      <c r="G158" s="154">
        <f t="shared" si="25"/>
        <v>100</v>
      </c>
    </row>
    <row r="159" spans="1:7" s="38" customFormat="1" ht="25.5">
      <c r="A159" s="155"/>
      <c r="B159" s="85" t="s">
        <v>18</v>
      </c>
      <c r="C159" s="153" t="s">
        <v>224</v>
      </c>
      <c r="D159" s="172">
        <v>168.3</v>
      </c>
      <c r="E159" s="154">
        <v>168.3</v>
      </c>
      <c r="F159" s="154">
        <f>D159-E159</f>
        <v>0</v>
      </c>
      <c r="G159" s="154">
        <f t="shared" si="25"/>
        <v>100</v>
      </c>
    </row>
    <row r="160" spans="1:7" s="38" customFormat="1" ht="25.5">
      <c r="A160" s="175" t="s">
        <v>454</v>
      </c>
      <c r="B160" s="85"/>
      <c r="C160" s="171" t="s">
        <v>345</v>
      </c>
      <c r="D160" s="154">
        <f>D161+D164</f>
        <v>891.5999999999999</v>
      </c>
      <c r="E160" s="154">
        <f>E161+E164</f>
        <v>731.5999999999999</v>
      </c>
      <c r="F160" s="154">
        <f>F161+F164</f>
        <v>160</v>
      </c>
      <c r="G160" s="154">
        <f t="shared" si="25"/>
        <v>82.05473306415433</v>
      </c>
    </row>
    <row r="161" spans="1:7" s="38" customFormat="1" ht="34.5" customHeight="1">
      <c r="A161" s="155" t="s">
        <v>455</v>
      </c>
      <c r="B161" s="85"/>
      <c r="C161" s="173" t="s">
        <v>601</v>
      </c>
      <c r="D161" s="154">
        <f aca="true" t="shared" si="28" ref="D161:F162">D162</f>
        <v>323.8</v>
      </c>
      <c r="E161" s="154">
        <f t="shared" si="28"/>
        <v>163.8</v>
      </c>
      <c r="F161" s="154">
        <f t="shared" si="28"/>
        <v>160</v>
      </c>
      <c r="G161" s="154">
        <f t="shared" si="25"/>
        <v>50.58678196417542</v>
      </c>
    </row>
    <row r="162" spans="1:7" s="38" customFormat="1" ht="51">
      <c r="A162" s="155" t="s">
        <v>456</v>
      </c>
      <c r="B162" s="85"/>
      <c r="C162" s="173" t="s">
        <v>602</v>
      </c>
      <c r="D162" s="154">
        <f t="shared" si="28"/>
        <v>323.8</v>
      </c>
      <c r="E162" s="154">
        <f t="shared" si="28"/>
        <v>163.8</v>
      </c>
      <c r="F162" s="154">
        <f t="shared" si="28"/>
        <v>160</v>
      </c>
      <c r="G162" s="154">
        <f t="shared" si="25"/>
        <v>50.58678196417542</v>
      </c>
    </row>
    <row r="163" spans="1:7" s="38" customFormat="1" ht="25.5">
      <c r="A163" s="155"/>
      <c r="B163" s="85" t="s">
        <v>26</v>
      </c>
      <c r="C163" s="153" t="s">
        <v>27</v>
      </c>
      <c r="D163" s="172">
        <v>323.8</v>
      </c>
      <c r="E163" s="154">
        <v>163.8</v>
      </c>
      <c r="F163" s="154">
        <f>D163-E163</f>
        <v>160</v>
      </c>
      <c r="G163" s="154">
        <f t="shared" si="25"/>
        <v>50.58678196417542</v>
      </c>
    </row>
    <row r="164" spans="1:7" s="38" customFormat="1" ht="25.5">
      <c r="A164" s="155" t="s">
        <v>457</v>
      </c>
      <c r="B164" s="85"/>
      <c r="C164" s="173" t="s">
        <v>603</v>
      </c>
      <c r="D164" s="154">
        <f aca="true" t="shared" si="29" ref="D164:F165">D165</f>
        <v>567.8</v>
      </c>
      <c r="E164" s="154">
        <f t="shared" si="29"/>
        <v>567.8</v>
      </c>
      <c r="F164" s="154">
        <f t="shared" si="29"/>
        <v>0</v>
      </c>
      <c r="G164" s="154">
        <f t="shared" si="25"/>
        <v>100</v>
      </c>
    </row>
    <row r="165" spans="1:7" s="38" customFormat="1" ht="51">
      <c r="A165" s="155" t="s">
        <v>458</v>
      </c>
      <c r="B165" s="85"/>
      <c r="C165" s="173" t="s">
        <v>602</v>
      </c>
      <c r="D165" s="154">
        <f t="shared" si="29"/>
        <v>567.8</v>
      </c>
      <c r="E165" s="154">
        <f t="shared" si="29"/>
        <v>567.8</v>
      </c>
      <c r="F165" s="154">
        <f t="shared" si="29"/>
        <v>0</v>
      </c>
      <c r="G165" s="154">
        <f t="shared" si="25"/>
        <v>100</v>
      </c>
    </row>
    <row r="166" spans="1:7" s="38" customFormat="1" ht="42" customHeight="1">
      <c r="A166" s="155"/>
      <c r="B166" s="85" t="s">
        <v>26</v>
      </c>
      <c r="C166" s="153" t="s">
        <v>27</v>
      </c>
      <c r="D166" s="172">
        <v>567.8</v>
      </c>
      <c r="E166" s="154">
        <v>567.8</v>
      </c>
      <c r="F166" s="120">
        <f>D166-E166</f>
        <v>0</v>
      </c>
      <c r="G166" s="154">
        <f t="shared" si="25"/>
        <v>100</v>
      </c>
    </row>
    <row r="167" spans="1:7" s="38" customFormat="1" ht="51">
      <c r="A167" s="175" t="s">
        <v>459</v>
      </c>
      <c r="B167" s="85"/>
      <c r="C167" s="171" t="s">
        <v>346</v>
      </c>
      <c r="D167" s="154">
        <f>D168+D173</f>
        <v>5149.1</v>
      </c>
      <c r="E167" s="154">
        <f>E168+E173</f>
        <v>5148.7</v>
      </c>
      <c r="F167" s="154">
        <f>F168+F173</f>
        <v>0.400000000000432</v>
      </c>
      <c r="G167" s="154">
        <f t="shared" si="25"/>
        <v>99.99223165213337</v>
      </c>
    </row>
    <row r="168" spans="1:7" s="38" customFormat="1" ht="25.5">
      <c r="A168" s="155" t="s">
        <v>460</v>
      </c>
      <c r="B168" s="85"/>
      <c r="C168" s="173" t="s">
        <v>545</v>
      </c>
      <c r="D168" s="154">
        <f>D169</f>
        <v>3492.1000000000004</v>
      </c>
      <c r="E168" s="154">
        <f>E169</f>
        <v>3491.7999999999997</v>
      </c>
      <c r="F168" s="154">
        <f>F169</f>
        <v>0.3000000000002956</v>
      </c>
      <c r="G168" s="154">
        <f t="shared" si="25"/>
        <v>99.99140918072217</v>
      </c>
    </row>
    <row r="169" spans="1:7" s="38" customFormat="1" ht="45" customHeight="1">
      <c r="A169" s="155" t="s">
        <v>461</v>
      </c>
      <c r="B169" s="85"/>
      <c r="C169" s="173" t="s">
        <v>546</v>
      </c>
      <c r="D169" s="154">
        <f>D170+D171+D172</f>
        <v>3492.1000000000004</v>
      </c>
      <c r="E169" s="154">
        <f>E170+E171+E172</f>
        <v>3491.7999999999997</v>
      </c>
      <c r="F169" s="154">
        <f>F170+F171+F172</f>
        <v>0.3000000000002956</v>
      </c>
      <c r="G169" s="154">
        <f t="shared" si="25"/>
        <v>99.99140918072217</v>
      </c>
    </row>
    <row r="170" spans="1:7" s="38" customFormat="1" ht="55.5" customHeight="1">
      <c r="A170" s="155"/>
      <c r="B170" s="85" t="s">
        <v>17</v>
      </c>
      <c r="C170" s="153" t="s">
        <v>223</v>
      </c>
      <c r="D170" s="172">
        <f>2440.9+728</f>
        <v>3168.9</v>
      </c>
      <c r="E170" s="154">
        <f>2440.9+727.8</f>
        <v>3168.7</v>
      </c>
      <c r="F170" s="120">
        <f>D170-E170</f>
        <v>0.20000000000027285</v>
      </c>
      <c r="G170" s="154">
        <f t="shared" si="25"/>
        <v>99.99368866168071</v>
      </c>
    </row>
    <row r="171" spans="1:7" s="38" customFormat="1" ht="36.75" customHeight="1">
      <c r="A171" s="155"/>
      <c r="B171" s="85" t="s">
        <v>18</v>
      </c>
      <c r="C171" s="153" t="s">
        <v>224</v>
      </c>
      <c r="D171" s="172">
        <f>203.3+94</f>
        <v>297.3</v>
      </c>
      <c r="E171" s="154">
        <f>203.2+94</f>
        <v>297.2</v>
      </c>
      <c r="F171" s="120">
        <f>D171-E171</f>
        <v>0.10000000000002274</v>
      </c>
      <c r="G171" s="154">
        <f t="shared" si="25"/>
        <v>99.96636394214597</v>
      </c>
    </row>
    <row r="172" spans="1:7" s="38" customFormat="1" ht="25.5" customHeight="1">
      <c r="A172" s="155"/>
      <c r="B172" s="85" t="s">
        <v>19</v>
      </c>
      <c r="C172" s="153" t="s">
        <v>20</v>
      </c>
      <c r="D172" s="172">
        <v>25.9</v>
      </c>
      <c r="E172" s="154">
        <v>25.9</v>
      </c>
      <c r="F172" s="120">
        <f>D172-E172</f>
        <v>0</v>
      </c>
      <c r="G172" s="154">
        <f t="shared" si="25"/>
        <v>100</v>
      </c>
    </row>
    <row r="173" spans="1:7" s="38" customFormat="1" ht="24" customHeight="1">
      <c r="A173" s="155" t="s">
        <v>462</v>
      </c>
      <c r="B173" s="85"/>
      <c r="C173" s="173" t="s">
        <v>341</v>
      </c>
      <c r="D173" s="154">
        <f>D174</f>
        <v>1657.0000000000002</v>
      </c>
      <c r="E173" s="154">
        <f>E174</f>
        <v>1656.9</v>
      </c>
      <c r="F173" s="154">
        <f>F174</f>
        <v>0.10000000000013642</v>
      </c>
      <c r="G173" s="154">
        <f t="shared" si="25"/>
        <v>99.99396499698248</v>
      </c>
    </row>
    <row r="174" spans="1:7" s="38" customFormat="1" ht="27" customHeight="1">
      <c r="A174" s="155" t="s">
        <v>463</v>
      </c>
      <c r="B174" s="85"/>
      <c r="C174" s="173" t="s">
        <v>588</v>
      </c>
      <c r="D174" s="154">
        <f>D175+D176</f>
        <v>1657.0000000000002</v>
      </c>
      <c r="E174" s="154">
        <f>E175+E176</f>
        <v>1656.9</v>
      </c>
      <c r="F174" s="154">
        <f>F175+F176</f>
        <v>0.10000000000013642</v>
      </c>
      <c r="G174" s="154">
        <f t="shared" si="25"/>
        <v>99.99396499698248</v>
      </c>
    </row>
    <row r="175" spans="1:7" s="38" customFormat="1" ht="51">
      <c r="A175" s="155"/>
      <c r="B175" s="85" t="s">
        <v>17</v>
      </c>
      <c r="C175" s="153" t="s">
        <v>223</v>
      </c>
      <c r="D175" s="172">
        <f>1164.9+354.7</f>
        <v>1519.6000000000001</v>
      </c>
      <c r="E175" s="154">
        <f>1164.8+354.7</f>
        <v>1519.5</v>
      </c>
      <c r="F175" s="154">
        <f>D175-E175</f>
        <v>0.10000000000013642</v>
      </c>
      <c r="G175" s="154">
        <f t="shared" si="25"/>
        <v>99.9934193208739</v>
      </c>
    </row>
    <row r="176" spans="1:7" s="38" customFormat="1" ht="25.5">
      <c r="A176" s="155"/>
      <c r="B176" s="85" t="s">
        <v>18</v>
      </c>
      <c r="C176" s="153" t="s">
        <v>224</v>
      </c>
      <c r="D176" s="172">
        <f>108.4+29</f>
        <v>137.4</v>
      </c>
      <c r="E176" s="154">
        <f>108.4+29</f>
        <v>137.4</v>
      </c>
      <c r="F176" s="154">
        <f>D176-E176</f>
        <v>0</v>
      </c>
      <c r="G176" s="154">
        <f t="shared" si="25"/>
        <v>100</v>
      </c>
    </row>
    <row r="177" spans="1:7" s="38" customFormat="1" ht="51">
      <c r="A177" s="175" t="s">
        <v>774</v>
      </c>
      <c r="B177" s="183"/>
      <c r="C177" s="195" t="s">
        <v>775</v>
      </c>
      <c r="D177" s="172">
        <f aca="true" t="shared" si="30" ref="D177:F179">D178</f>
        <v>130</v>
      </c>
      <c r="E177" s="172">
        <f t="shared" si="30"/>
        <v>130</v>
      </c>
      <c r="F177" s="172">
        <f t="shared" si="30"/>
        <v>0</v>
      </c>
      <c r="G177" s="154">
        <f t="shared" si="25"/>
        <v>100</v>
      </c>
    </row>
    <row r="178" spans="1:7" s="38" customFormat="1" ht="51">
      <c r="A178" s="155" t="s">
        <v>776</v>
      </c>
      <c r="B178" s="85"/>
      <c r="C178" s="153" t="s">
        <v>555</v>
      </c>
      <c r="D178" s="172">
        <f t="shared" si="30"/>
        <v>130</v>
      </c>
      <c r="E178" s="172">
        <f t="shared" si="30"/>
        <v>130</v>
      </c>
      <c r="F178" s="172">
        <f t="shared" si="30"/>
        <v>0</v>
      </c>
      <c r="G178" s="154">
        <f t="shared" si="25"/>
        <v>100</v>
      </c>
    </row>
    <row r="179" spans="1:7" s="38" customFormat="1" ht="38.25">
      <c r="A179" s="155" t="s">
        <v>777</v>
      </c>
      <c r="B179" s="85"/>
      <c r="C179" s="153" t="s">
        <v>778</v>
      </c>
      <c r="D179" s="172">
        <f t="shared" si="30"/>
        <v>130</v>
      </c>
      <c r="E179" s="172">
        <f t="shared" si="30"/>
        <v>130</v>
      </c>
      <c r="F179" s="172">
        <f t="shared" si="30"/>
        <v>0</v>
      </c>
      <c r="G179" s="154">
        <f t="shared" si="25"/>
        <v>100</v>
      </c>
    </row>
    <row r="180" spans="1:7" s="38" customFormat="1" ht="25.5">
      <c r="A180" s="155"/>
      <c r="B180" s="85" t="s">
        <v>26</v>
      </c>
      <c r="C180" s="153" t="s">
        <v>27</v>
      </c>
      <c r="D180" s="172">
        <v>130</v>
      </c>
      <c r="E180" s="154">
        <v>130</v>
      </c>
      <c r="F180" s="120">
        <f>D180-E180</f>
        <v>0</v>
      </c>
      <c r="G180" s="154">
        <f t="shared" si="25"/>
        <v>100</v>
      </c>
    </row>
    <row r="181" spans="1:7" s="38" customFormat="1" ht="25.5">
      <c r="A181" s="168" t="s">
        <v>464</v>
      </c>
      <c r="B181" s="29"/>
      <c r="C181" s="148" t="s">
        <v>332</v>
      </c>
      <c r="D181" s="169">
        <f>D182+D186+D196</f>
        <v>57032</v>
      </c>
      <c r="E181" s="169">
        <f>E182+E186+E196</f>
        <v>48916.8</v>
      </c>
      <c r="F181" s="169">
        <f>F182+F186+F196</f>
        <v>8115.199999999999</v>
      </c>
      <c r="G181" s="174">
        <f t="shared" si="25"/>
        <v>85.77079534296536</v>
      </c>
    </row>
    <row r="182" spans="1:7" s="38" customFormat="1" ht="25.5">
      <c r="A182" s="175" t="s">
        <v>465</v>
      </c>
      <c r="B182" s="85"/>
      <c r="C182" s="171" t="s">
        <v>352</v>
      </c>
      <c r="D182" s="154">
        <f>D183</f>
        <v>836.6</v>
      </c>
      <c r="E182" s="154">
        <f aca="true" t="shared" si="31" ref="E182:F184">E183</f>
        <v>836.5</v>
      </c>
      <c r="F182" s="154">
        <f t="shared" si="31"/>
        <v>0.10000000000002274</v>
      </c>
      <c r="G182" s="154">
        <f t="shared" si="25"/>
        <v>99.98804685632321</v>
      </c>
    </row>
    <row r="183" spans="1:7" s="38" customFormat="1" ht="25.5">
      <c r="A183" s="155" t="s">
        <v>466</v>
      </c>
      <c r="B183" s="85"/>
      <c r="C183" s="173" t="s">
        <v>604</v>
      </c>
      <c r="D183" s="154">
        <f>D184</f>
        <v>836.6</v>
      </c>
      <c r="E183" s="154">
        <f t="shared" si="31"/>
        <v>836.5</v>
      </c>
      <c r="F183" s="154">
        <f t="shared" si="31"/>
        <v>0.10000000000002274</v>
      </c>
      <c r="G183" s="154">
        <f t="shared" si="25"/>
        <v>99.98804685632321</v>
      </c>
    </row>
    <row r="184" spans="1:7" s="38" customFormat="1" ht="25.5">
      <c r="A184" s="155" t="s">
        <v>808</v>
      </c>
      <c r="B184" s="85"/>
      <c r="C184" s="173" t="s">
        <v>706</v>
      </c>
      <c r="D184" s="154">
        <f>D185</f>
        <v>836.6</v>
      </c>
      <c r="E184" s="154">
        <f t="shared" si="31"/>
        <v>836.5</v>
      </c>
      <c r="F184" s="154">
        <f t="shared" si="31"/>
        <v>0.10000000000002274</v>
      </c>
      <c r="G184" s="154">
        <f t="shared" si="25"/>
        <v>99.98804685632321</v>
      </c>
    </row>
    <row r="185" spans="1:7" s="38" customFormat="1" ht="12.75">
      <c r="A185" s="155"/>
      <c r="B185" s="85" t="s">
        <v>24</v>
      </c>
      <c r="C185" s="153" t="s">
        <v>110</v>
      </c>
      <c r="D185" s="172">
        <v>836.6</v>
      </c>
      <c r="E185" s="154">
        <v>836.5</v>
      </c>
      <c r="F185" s="154">
        <f>D185-E185</f>
        <v>0.10000000000002274</v>
      </c>
      <c r="G185" s="154">
        <f t="shared" si="25"/>
        <v>99.98804685632321</v>
      </c>
    </row>
    <row r="186" spans="1:7" s="38" customFormat="1" ht="28.5" customHeight="1">
      <c r="A186" s="175" t="s">
        <v>467</v>
      </c>
      <c r="B186" s="85"/>
      <c r="C186" s="171" t="s">
        <v>333</v>
      </c>
      <c r="D186" s="154">
        <f>D187</f>
        <v>50684.9</v>
      </c>
      <c r="E186" s="154">
        <f>E187</f>
        <v>42570.9</v>
      </c>
      <c r="F186" s="154">
        <f>F187</f>
        <v>8113.999999999998</v>
      </c>
      <c r="G186" s="154">
        <f t="shared" si="25"/>
        <v>83.99128734593538</v>
      </c>
    </row>
    <row r="187" spans="1:7" s="38" customFormat="1" ht="38.25">
      <c r="A187" s="155" t="s">
        <v>468</v>
      </c>
      <c r="B187" s="85"/>
      <c r="C187" s="177" t="s">
        <v>605</v>
      </c>
      <c r="D187" s="154">
        <f>D193+D188+D191</f>
        <v>50684.9</v>
      </c>
      <c r="E187" s="154">
        <f>E193+E188+E191</f>
        <v>42570.9</v>
      </c>
      <c r="F187" s="154">
        <f>F193+F188+F191</f>
        <v>8113.999999999998</v>
      </c>
      <c r="G187" s="154">
        <f t="shared" si="25"/>
        <v>83.99128734593538</v>
      </c>
    </row>
    <row r="188" spans="1:7" s="38" customFormat="1" ht="63.75">
      <c r="A188" s="155" t="s">
        <v>469</v>
      </c>
      <c r="B188" s="85"/>
      <c r="C188" s="173" t="s">
        <v>606</v>
      </c>
      <c r="D188" s="154">
        <f>D190+D189</f>
        <v>23577.7</v>
      </c>
      <c r="E188" s="154">
        <f>E190+E189</f>
        <v>21292.9</v>
      </c>
      <c r="F188" s="154">
        <f>F190+F189</f>
        <v>2284.7999999999993</v>
      </c>
      <c r="G188" s="154">
        <f t="shared" si="25"/>
        <v>90.30948735457658</v>
      </c>
    </row>
    <row r="189" spans="1:7" s="38" customFormat="1" ht="19.5" customHeight="1" hidden="1">
      <c r="A189" s="155"/>
      <c r="B189" s="85" t="s">
        <v>21</v>
      </c>
      <c r="C189" s="153" t="s">
        <v>22</v>
      </c>
      <c r="D189" s="154">
        <v>0</v>
      </c>
      <c r="E189" s="154">
        <v>0</v>
      </c>
      <c r="F189" s="120">
        <f>D189-E189</f>
        <v>0</v>
      </c>
      <c r="G189" s="154"/>
    </row>
    <row r="190" spans="1:7" s="38" customFormat="1" ht="38.25">
      <c r="A190" s="155"/>
      <c r="B190" s="85" t="s">
        <v>25</v>
      </c>
      <c r="C190" s="177" t="s">
        <v>229</v>
      </c>
      <c r="D190" s="172">
        <v>23577.7</v>
      </c>
      <c r="E190" s="154">
        <v>21292.9</v>
      </c>
      <c r="F190" s="154">
        <f>D190-E190</f>
        <v>2284.7999999999993</v>
      </c>
      <c r="G190" s="154">
        <f t="shared" si="25"/>
        <v>90.30948735457658</v>
      </c>
    </row>
    <row r="191" spans="1:7" s="38" customFormat="1" ht="63.75">
      <c r="A191" s="155" t="s">
        <v>470</v>
      </c>
      <c r="B191" s="85"/>
      <c r="C191" s="173" t="s">
        <v>606</v>
      </c>
      <c r="D191" s="154">
        <f>D192</f>
        <v>21543.6</v>
      </c>
      <c r="E191" s="154">
        <f>E192</f>
        <v>15714.5</v>
      </c>
      <c r="F191" s="154">
        <f>F192</f>
        <v>5829.0999999999985</v>
      </c>
      <c r="G191" s="154">
        <f t="shared" si="25"/>
        <v>72.94277650903285</v>
      </c>
    </row>
    <row r="192" spans="1:7" s="38" customFormat="1" ht="38.25">
      <c r="A192" s="155"/>
      <c r="B192" s="85" t="s">
        <v>25</v>
      </c>
      <c r="C192" s="177" t="s">
        <v>229</v>
      </c>
      <c r="D192" s="172">
        <v>21543.6</v>
      </c>
      <c r="E192" s="172">
        <v>15714.5</v>
      </c>
      <c r="F192" s="154">
        <f>D192-E192</f>
        <v>5829.0999999999985</v>
      </c>
      <c r="G192" s="154">
        <f t="shared" si="25"/>
        <v>72.94277650903285</v>
      </c>
    </row>
    <row r="193" spans="1:7" s="38" customFormat="1" ht="63.75">
      <c r="A193" s="155" t="s">
        <v>471</v>
      </c>
      <c r="B193" s="85"/>
      <c r="C193" s="173" t="s">
        <v>606</v>
      </c>
      <c r="D193" s="154">
        <f>D194+D195</f>
        <v>5563.6</v>
      </c>
      <c r="E193" s="154">
        <f>E194+E195</f>
        <v>5563.5</v>
      </c>
      <c r="F193" s="154">
        <f>F194+F195</f>
        <v>0.1000000000003638</v>
      </c>
      <c r="G193" s="154">
        <f t="shared" si="25"/>
        <v>99.99820260263138</v>
      </c>
    </row>
    <row r="194" spans="1:7" s="38" customFormat="1" ht="15.75" customHeight="1" hidden="1">
      <c r="A194" s="155"/>
      <c r="B194" s="85" t="s">
        <v>21</v>
      </c>
      <c r="C194" s="153" t="s">
        <v>22</v>
      </c>
      <c r="D194" s="172">
        <v>0</v>
      </c>
      <c r="E194" s="154">
        <v>0</v>
      </c>
      <c r="F194" s="154">
        <f>D194-E194</f>
        <v>0</v>
      </c>
      <c r="G194" s="154" t="e">
        <f t="shared" si="25"/>
        <v>#DIV/0!</v>
      </c>
    </row>
    <row r="195" spans="1:7" s="38" customFormat="1" ht="53.25" customHeight="1">
      <c r="A195" s="175"/>
      <c r="B195" s="85" t="s">
        <v>25</v>
      </c>
      <c r="C195" s="177" t="s">
        <v>229</v>
      </c>
      <c r="D195" s="172">
        <v>5563.6</v>
      </c>
      <c r="E195" s="172">
        <v>5563.5</v>
      </c>
      <c r="F195" s="154">
        <f>D195-E195</f>
        <v>0.1000000000003638</v>
      </c>
      <c r="G195" s="154">
        <f t="shared" si="25"/>
        <v>99.99820260263138</v>
      </c>
    </row>
    <row r="196" spans="1:7" s="38" customFormat="1" ht="44.25" customHeight="1">
      <c r="A196" s="175" t="s">
        <v>472</v>
      </c>
      <c r="B196" s="85"/>
      <c r="C196" s="179" t="s">
        <v>340</v>
      </c>
      <c r="D196" s="154">
        <f aca="true" t="shared" si="32" ref="D196:F197">D197</f>
        <v>5510.5</v>
      </c>
      <c r="E196" s="154">
        <f t="shared" si="32"/>
        <v>5509.4</v>
      </c>
      <c r="F196" s="154">
        <f t="shared" si="32"/>
        <v>1.0999999999999088</v>
      </c>
      <c r="G196" s="154">
        <f t="shared" si="25"/>
        <v>99.98003810906451</v>
      </c>
    </row>
    <row r="197" spans="1:7" s="38" customFormat="1" ht="28.5" customHeight="1">
      <c r="A197" s="155" t="s">
        <v>473</v>
      </c>
      <c r="B197" s="85"/>
      <c r="C197" s="173" t="s">
        <v>607</v>
      </c>
      <c r="D197" s="154">
        <f t="shared" si="32"/>
        <v>5510.5</v>
      </c>
      <c r="E197" s="154">
        <f t="shared" si="32"/>
        <v>5509.4</v>
      </c>
      <c r="F197" s="154">
        <f t="shared" si="32"/>
        <v>1.0999999999999088</v>
      </c>
      <c r="G197" s="154">
        <f t="shared" si="25"/>
        <v>99.98003810906451</v>
      </c>
    </row>
    <row r="198" spans="1:7" s="38" customFormat="1" ht="33.75" customHeight="1">
      <c r="A198" s="155" t="s">
        <v>474</v>
      </c>
      <c r="B198" s="85"/>
      <c r="C198" s="173" t="s">
        <v>588</v>
      </c>
      <c r="D198" s="154">
        <f>D199+D200+D201</f>
        <v>5510.5</v>
      </c>
      <c r="E198" s="154">
        <f>E199+E200+E201</f>
        <v>5509.4</v>
      </c>
      <c r="F198" s="154">
        <f>F199+F200+F201</f>
        <v>1.0999999999999088</v>
      </c>
      <c r="G198" s="154">
        <f t="shared" si="25"/>
        <v>99.98003810906451</v>
      </c>
    </row>
    <row r="199" spans="1:7" s="38" customFormat="1" ht="63" customHeight="1">
      <c r="A199" s="155"/>
      <c r="B199" s="85" t="s">
        <v>17</v>
      </c>
      <c r="C199" s="153" t="s">
        <v>223</v>
      </c>
      <c r="D199" s="172">
        <f>3427.1+1028.4</f>
        <v>4455.5</v>
      </c>
      <c r="E199" s="154">
        <f>3427.1+1028.4</f>
        <v>4455.5</v>
      </c>
      <c r="F199" s="154">
        <f>D199-E199</f>
        <v>0</v>
      </c>
      <c r="G199" s="154">
        <f t="shared" si="25"/>
        <v>100</v>
      </c>
    </row>
    <row r="200" spans="1:7" s="38" customFormat="1" ht="30.75" customHeight="1">
      <c r="A200" s="155"/>
      <c r="B200" s="85" t="s">
        <v>18</v>
      </c>
      <c r="C200" s="153" t="s">
        <v>224</v>
      </c>
      <c r="D200" s="172">
        <f>545.9+506.4</f>
        <v>1052.3</v>
      </c>
      <c r="E200" s="172">
        <f>545.9+506.3</f>
        <v>1052.2</v>
      </c>
      <c r="F200" s="154">
        <f>D200-E200</f>
        <v>0.09999999999990905</v>
      </c>
      <c r="G200" s="154">
        <f t="shared" si="25"/>
        <v>99.99049700655708</v>
      </c>
    </row>
    <row r="201" spans="1:7" s="38" customFormat="1" ht="19.5" customHeight="1">
      <c r="A201" s="155"/>
      <c r="B201" s="85" t="s">
        <v>19</v>
      </c>
      <c r="C201" s="153" t="s">
        <v>20</v>
      </c>
      <c r="D201" s="172">
        <f>0.7+1.9+0.1</f>
        <v>2.6999999999999997</v>
      </c>
      <c r="E201" s="172">
        <v>1.7</v>
      </c>
      <c r="F201" s="120">
        <f>D201-E201</f>
        <v>0.9999999999999998</v>
      </c>
      <c r="G201" s="154">
        <f t="shared" si="25"/>
        <v>62.96296296296296</v>
      </c>
    </row>
    <row r="202" spans="1:7" s="38" customFormat="1" ht="56.25" customHeight="1">
      <c r="A202" s="168" t="s">
        <v>475</v>
      </c>
      <c r="B202" s="29"/>
      <c r="C202" s="178" t="s">
        <v>327</v>
      </c>
      <c r="D202" s="174">
        <f>D203+D216+D236</f>
        <v>195.1</v>
      </c>
      <c r="E202" s="174">
        <f>E203+E216+E236</f>
        <v>161.4</v>
      </c>
      <c r="F202" s="174">
        <f>F203+F216+F236</f>
        <v>33.69999999999999</v>
      </c>
      <c r="G202" s="174">
        <f t="shared" si="25"/>
        <v>82.72680676576115</v>
      </c>
    </row>
    <row r="203" spans="1:7" s="38" customFormat="1" ht="36.75" customHeight="1">
      <c r="A203" s="175" t="s">
        <v>476</v>
      </c>
      <c r="B203" s="85"/>
      <c r="C203" s="179" t="s">
        <v>336</v>
      </c>
      <c r="D203" s="154">
        <f>D204+D207+D210+D213</f>
        <v>195.1</v>
      </c>
      <c r="E203" s="154">
        <f>E204+E207+E210+E213</f>
        <v>161.4</v>
      </c>
      <c r="F203" s="154">
        <f>F204+F207+F210+F213</f>
        <v>33.69999999999999</v>
      </c>
      <c r="G203" s="154">
        <f t="shared" si="25"/>
        <v>82.72680676576115</v>
      </c>
    </row>
    <row r="204" spans="1:7" s="38" customFormat="1" ht="76.5" hidden="1">
      <c r="A204" s="155" t="s">
        <v>477</v>
      </c>
      <c r="B204" s="85"/>
      <c r="C204" s="176" t="s">
        <v>608</v>
      </c>
      <c r="D204" s="154">
        <f aca="true" t="shared" si="33" ref="D204:F205">D205</f>
        <v>0</v>
      </c>
      <c r="E204" s="154">
        <f t="shared" si="33"/>
        <v>0</v>
      </c>
      <c r="F204" s="154">
        <f t="shared" si="33"/>
        <v>0</v>
      </c>
      <c r="G204" s="154" t="e">
        <f t="shared" si="25"/>
        <v>#DIV/0!</v>
      </c>
    </row>
    <row r="205" spans="1:7" s="38" customFormat="1" ht="30.75" customHeight="1" hidden="1">
      <c r="A205" s="155" t="s">
        <v>478</v>
      </c>
      <c r="B205" s="85"/>
      <c r="C205" s="176" t="s">
        <v>609</v>
      </c>
      <c r="D205" s="154">
        <f t="shared" si="33"/>
        <v>0</v>
      </c>
      <c r="E205" s="154">
        <f t="shared" si="33"/>
        <v>0</v>
      </c>
      <c r="F205" s="154">
        <f t="shared" si="33"/>
        <v>0</v>
      </c>
      <c r="G205" s="154" t="e">
        <f t="shared" si="25"/>
        <v>#DIV/0!</v>
      </c>
    </row>
    <row r="206" spans="1:7" s="38" customFormat="1" ht="39" customHeight="1" hidden="1">
      <c r="A206" s="155"/>
      <c r="B206" s="85" t="s">
        <v>25</v>
      </c>
      <c r="C206" s="196" t="s">
        <v>229</v>
      </c>
      <c r="D206" s="172">
        <v>0</v>
      </c>
      <c r="E206" s="154">
        <v>0</v>
      </c>
      <c r="F206" s="120">
        <f>D206-E206</f>
        <v>0</v>
      </c>
      <c r="G206" s="154" t="e">
        <f t="shared" si="25"/>
        <v>#DIV/0!</v>
      </c>
    </row>
    <row r="207" spans="1:7" s="38" customFormat="1" ht="38.25" hidden="1">
      <c r="A207" s="155" t="s">
        <v>479</v>
      </c>
      <c r="B207" s="85"/>
      <c r="C207" s="176" t="s">
        <v>610</v>
      </c>
      <c r="D207" s="154">
        <f aca="true" t="shared" si="34" ref="D207:F208">D208</f>
        <v>0</v>
      </c>
      <c r="E207" s="154">
        <f t="shared" si="34"/>
        <v>0</v>
      </c>
      <c r="F207" s="154">
        <f t="shared" si="34"/>
        <v>0</v>
      </c>
      <c r="G207" s="154" t="e">
        <f t="shared" si="25"/>
        <v>#DIV/0!</v>
      </c>
    </row>
    <row r="208" spans="1:7" s="38" customFormat="1" ht="25.5" hidden="1">
      <c r="A208" s="155" t="s">
        <v>480</v>
      </c>
      <c r="B208" s="85"/>
      <c r="C208" s="176" t="s">
        <v>609</v>
      </c>
      <c r="D208" s="154">
        <f t="shared" si="34"/>
        <v>0</v>
      </c>
      <c r="E208" s="154">
        <f t="shared" si="34"/>
        <v>0</v>
      </c>
      <c r="F208" s="154">
        <f t="shared" si="34"/>
        <v>0</v>
      </c>
      <c r="G208" s="154" t="e">
        <f t="shared" si="25"/>
        <v>#DIV/0!</v>
      </c>
    </row>
    <row r="209" spans="1:7" s="38" customFormat="1" ht="38.25" hidden="1">
      <c r="A209" s="155"/>
      <c r="B209" s="85" t="s">
        <v>25</v>
      </c>
      <c r="C209" s="177" t="s">
        <v>229</v>
      </c>
      <c r="D209" s="172">
        <v>0</v>
      </c>
      <c r="E209" s="154">
        <v>0</v>
      </c>
      <c r="F209" s="120">
        <f>D209-E209</f>
        <v>0</v>
      </c>
      <c r="G209" s="154" t="e">
        <f t="shared" si="25"/>
        <v>#DIV/0!</v>
      </c>
    </row>
    <row r="210" spans="1:7" s="38" customFormat="1" ht="38.25">
      <c r="A210" s="155" t="s">
        <v>481</v>
      </c>
      <c r="B210" s="85"/>
      <c r="C210" s="176" t="s">
        <v>611</v>
      </c>
      <c r="D210" s="154">
        <f aca="true" t="shared" si="35" ref="D210:F211">D211</f>
        <v>195.1</v>
      </c>
      <c r="E210" s="154">
        <f t="shared" si="35"/>
        <v>161.4</v>
      </c>
      <c r="F210" s="154">
        <f t="shared" si="35"/>
        <v>33.69999999999999</v>
      </c>
      <c r="G210" s="154">
        <f t="shared" si="25"/>
        <v>82.72680676576115</v>
      </c>
    </row>
    <row r="211" spans="1:7" s="38" customFormat="1" ht="25.5">
      <c r="A211" s="155" t="s">
        <v>482</v>
      </c>
      <c r="B211" s="85"/>
      <c r="C211" s="176" t="s">
        <v>609</v>
      </c>
      <c r="D211" s="154">
        <f t="shared" si="35"/>
        <v>195.1</v>
      </c>
      <c r="E211" s="154">
        <f t="shared" si="35"/>
        <v>161.4</v>
      </c>
      <c r="F211" s="154">
        <f t="shared" si="35"/>
        <v>33.69999999999999</v>
      </c>
      <c r="G211" s="154">
        <f t="shared" si="25"/>
        <v>82.72680676576115</v>
      </c>
    </row>
    <row r="212" spans="1:7" s="38" customFormat="1" ht="38.25">
      <c r="A212" s="155"/>
      <c r="B212" s="85" t="s">
        <v>25</v>
      </c>
      <c r="C212" s="177" t="s">
        <v>229</v>
      </c>
      <c r="D212" s="172">
        <v>195.1</v>
      </c>
      <c r="E212" s="154">
        <v>161.4</v>
      </c>
      <c r="F212" s="154">
        <f>D212-E212</f>
        <v>33.69999999999999</v>
      </c>
      <c r="G212" s="154">
        <f t="shared" si="25"/>
        <v>82.72680676576115</v>
      </c>
    </row>
    <row r="213" spans="1:7" s="38" customFormat="1" ht="38.25" hidden="1">
      <c r="A213" s="155" t="s">
        <v>779</v>
      </c>
      <c r="B213" s="85"/>
      <c r="C213" s="177" t="s">
        <v>780</v>
      </c>
      <c r="D213" s="154">
        <f>D214</f>
        <v>0</v>
      </c>
      <c r="E213" s="154">
        <f>E214</f>
        <v>0</v>
      </c>
      <c r="F213" s="154">
        <f>F214</f>
        <v>0</v>
      </c>
      <c r="G213" s="154" t="e">
        <f t="shared" si="25"/>
        <v>#DIV/0!</v>
      </c>
    </row>
    <row r="214" spans="1:7" s="38" customFormat="1" ht="25.5" hidden="1">
      <c r="A214" s="155" t="s">
        <v>781</v>
      </c>
      <c r="B214" s="85"/>
      <c r="C214" s="177" t="s">
        <v>782</v>
      </c>
      <c r="D214" s="154">
        <f>D215</f>
        <v>0</v>
      </c>
      <c r="E214" s="154">
        <f>E215</f>
        <v>0</v>
      </c>
      <c r="F214" s="154">
        <f>D214-E214</f>
        <v>0</v>
      </c>
      <c r="G214" s="154" t="e">
        <f t="shared" si="25"/>
        <v>#DIV/0!</v>
      </c>
    </row>
    <row r="215" spans="1:7" s="38" customFormat="1" ht="38.25" hidden="1">
      <c r="A215" s="155"/>
      <c r="B215" s="85" t="s">
        <v>25</v>
      </c>
      <c r="C215" s="177" t="s">
        <v>229</v>
      </c>
      <c r="D215" s="172">
        <v>0</v>
      </c>
      <c r="E215" s="154">
        <v>0</v>
      </c>
      <c r="F215" s="120">
        <f>D215-E215</f>
        <v>0</v>
      </c>
      <c r="G215" s="154" t="e">
        <f t="shared" si="25"/>
        <v>#DIV/0!</v>
      </c>
    </row>
    <row r="216" spans="1:7" s="38" customFormat="1" ht="38.25" hidden="1">
      <c r="A216" s="175" t="s">
        <v>483</v>
      </c>
      <c r="B216" s="85"/>
      <c r="C216" s="179" t="s">
        <v>328</v>
      </c>
      <c r="D216" s="154">
        <f>D217+D224+D227+D230+D233</f>
        <v>0</v>
      </c>
      <c r="E216" s="154">
        <f>E217+E224+E227+E230+E233</f>
        <v>0</v>
      </c>
      <c r="F216" s="154">
        <f>F217+F224+F227+F230+F233</f>
        <v>0</v>
      </c>
      <c r="G216" s="154" t="e">
        <f t="shared" si="25"/>
        <v>#DIV/0!</v>
      </c>
    </row>
    <row r="217" spans="1:7" s="38" customFormat="1" ht="63.75" hidden="1">
      <c r="A217" s="155" t="s">
        <v>484</v>
      </c>
      <c r="B217" s="85"/>
      <c r="C217" s="176" t="s">
        <v>612</v>
      </c>
      <c r="D217" s="154">
        <f>D222+D220+D218</f>
        <v>0</v>
      </c>
      <c r="E217" s="154">
        <f>E222+E220+E218</f>
        <v>0</v>
      </c>
      <c r="F217" s="154">
        <f>F222+F220+F218</f>
        <v>0</v>
      </c>
      <c r="G217" s="154" t="e">
        <f t="shared" si="25"/>
        <v>#DIV/0!</v>
      </c>
    </row>
    <row r="218" spans="1:7" s="38" customFormat="1" ht="51" hidden="1">
      <c r="A218" s="155" t="s">
        <v>695</v>
      </c>
      <c r="B218" s="85"/>
      <c r="C218" s="176" t="s">
        <v>641</v>
      </c>
      <c r="D218" s="154">
        <f>D219</f>
        <v>0</v>
      </c>
      <c r="E218" s="154">
        <f>E219</f>
        <v>0</v>
      </c>
      <c r="F218" s="154">
        <f>F219</f>
        <v>0</v>
      </c>
      <c r="G218" s="154" t="e">
        <f t="shared" si="25"/>
        <v>#DIV/0!</v>
      </c>
    </row>
    <row r="219" spans="1:7" s="38" customFormat="1" ht="38.25" hidden="1">
      <c r="A219" s="155"/>
      <c r="B219" s="85" t="s">
        <v>25</v>
      </c>
      <c r="C219" s="177" t="s">
        <v>229</v>
      </c>
      <c r="D219" s="154">
        <v>0</v>
      </c>
      <c r="E219" s="154">
        <v>0</v>
      </c>
      <c r="F219" s="120">
        <f>D219-E219</f>
        <v>0</v>
      </c>
      <c r="G219" s="154" t="e">
        <f t="shared" si="25"/>
        <v>#DIV/0!</v>
      </c>
    </row>
    <row r="220" spans="1:7" s="38" customFormat="1" ht="51" hidden="1">
      <c r="A220" s="155" t="s">
        <v>640</v>
      </c>
      <c r="B220" s="85"/>
      <c r="C220" s="176" t="s">
        <v>641</v>
      </c>
      <c r="D220" s="154">
        <f>D221</f>
        <v>0</v>
      </c>
      <c r="E220" s="154">
        <f>E221</f>
        <v>0</v>
      </c>
      <c r="F220" s="154">
        <f>F221</f>
        <v>0</v>
      </c>
      <c r="G220" s="154">
        <v>0</v>
      </c>
    </row>
    <row r="221" spans="1:7" s="38" customFormat="1" ht="38.25" hidden="1">
      <c r="A221" s="155"/>
      <c r="B221" s="85" t="s">
        <v>25</v>
      </c>
      <c r="C221" s="177" t="s">
        <v>229</v>
      </c>
      <c r="D221" s="154">
        <v>0</v>
      </c>
      <c r="E221" s="154">
        <v>0</v>
      </c>
      <c r="F221" s="120">
        <f>D221-E221</f>
        <v>0</v>
      </c>
      <c r="G221" s="154">
        <v>0</v>
      </c>
    </row>
    <row r="222" spans="1:7" s="38" customFormat="1" ht="51" hidden="1">
      <c r="A222" s="155" t="s">
        <v>485</v>
      </c>
      <c r="B222" s="85"/>
      <c r="C222" s="176" t="s">
        <v>613</v>
      </c>
      <c r="D222" s="154">
        <f>D223</f>
        <v>0</v>
      </c>
      <c r="E222" s="154">
        <f>E223</f>
        <v>0</v>
      </c>
      <c r="F222" s="154">
        <f>F223</f>
        <v>0</v>
      </c>
      <c r="G222" s="154" t="e">
        <f t="shared" si="25"/>
        <v>#DIV/0!</v>
      </c>
    </row>
    <row r="223" spans="1:7" s="38" customFormat="1" ht="38.25" hidden="1">
      <c r="A223" s="155"/>
      <c r="B223" s="85" t="s">
        <v>25</v>
      </c>
      <c r="C223" s="177" t="s">
        <v>229</v>
      </c>
      <c r="D223" s="201">
        <v>0</v>
      </c>
      <c r="E223" s="154">
        <v>0</v>
      </c>
      <c r="F223" s="154">
        <f aca="true" t="shared" si="36" ref="F223:F229">D223-E223</f>
        <v>0</v>
      </c>
      <c r="G223" s="154" t="e">
        <f t="shared" si="25"/>
        <v>#DIV/0!</v>
      </c>
    </row>
    <row r="224" spans="1:7" s="38" customFormat="1" ht="25.5" hidden="1">
      <c r="A224" s="155" t="s">
        <v>486</v>
      </c>
      <c r="B224" s="85"/>
      <c r="C224" s="176" t="s">
        <v>614</v>
      </c>
      <c r="D224" s="154">
        <f aca="true" t="shared" si="37" ref="D224:F225">D225</f>
        <v>0</v>
      </c>
      <c r="E224" s="154">
        <f t="shared" si="37"/>
        <v>0</v>
      </c>
      <c r="F224" s="154">
        <f t="shared" si="37"/>
        <v>0</v>
      </c>
      <c r="G224" s="154" t="e">
        <f aca="true" t="shared" si="38" ref="G224:G300">E224/D224*100</f>
        <v>#DIV/0!</v>
      </c>
    </row>
    <row r="225" spans="1:7" s="38" customFormat="1" ht="38.25" hidden="1">
      <c r="A225" s="155" t="s">
        <v>487</v>
      </c>
      <c r="B225" s="85"/>
      <c r="C225" s="176" t="s">
        <v>615</v>
      </c>
      <c r="D225" s="154">
        <f t="shared" si="37"/>
        <v>0</v>
      </c>
      <c r="E225" s="154">
        <f t="shared" si="37"/>
        <v>0</v>
      </c>
      <c r="F225" s="154">
        <f t="shared" si="37"/>
        <v>0</v>
      </c>
      <c r="G225" s="154" t="e">
        <f t="shared" si="38"/>
        <v>#DIV/0!</v>
      </c>
    </row>
    <row r="226" spans="1:7" s="38" customFormat="1" ht="38.25" hidden="1">
      <c r="A226" s="155"/>
      <c r="B226" s="85" t="s">
        <v>25</v>
      </c>
      <c r="C226" s="177" t="s">
        <v>229</v>
      </c>
      <c r="D226" s="172">
        <v>0</v>
      </c>
      <c r="E226" s="154">
        <v>0</v>
      </c>
      <c r="F226" s="120">
        <f t="shared" si="36"/>
        <v>0</v>
      </c>
      <c r="G226" s="154" t="e">
        <f t="shared" si="38"/>
        <v>#DIV/0!</v>
      </c>
    </row>
    <row r="227" spans="1:7" s="38" customFormat="1" ht="55.5" customHeight="1" hidden="1">
      <c r="A227" s="193" t="s">
        <v>488</v>
      </c>
      <c r="B227" s="194"/>
      <c r="C227" s="197" t="s">
        <v>616</v>
      </c>
      <c r="D227" s="200">
        <f aca="true" t="shared" si="39" ref="D227:F228">D228</f>
        <v>0</v>
      </c>
      <c r="E227" s="200">
        <f t="shared" si="39"/>
        <v>0</v>
      </c>
      <c r="F227" s="200">
        <f t="shared" si="39"/>
        <v>0</v>
      </c>
      <c r="G227" s="154" t="e">
        <f t="shared" si="38"/>
        <v>#DIV/0!</v>
      </c>
    </row>
    <row r="228" spans="1:7" s="38" customFormat="1" ht="38.25" hidden="1">
      <c r="A228" s="193" t="s">
        <v>489</v>
      </c>
      <c r="B228" s="194"/>
      <c r="C228" s="197" t="s">
        <v>615</v>
      </c>
      <c r="D228" s="200">
        <f t="shared" si="39"/>
        <v>0</v>
      </c>
      <c r="E228" s="200">
        <f t="shared" si="39"/>
        <v>0</v>
      </c>
      <c r="F228" s="200">
        <f t="shared" si="39"/>
        <v>0</v>
      </c>
      <c r="G228" s="154" t="e">
        <f t="shared" si="38"/>
        <v>#DIV/0!</v>
      </c>
    </row>
    <row r="229" spans="1:7" s="38" customFormat="1" ht="42.75" customHeight="1" hidden="1">
      <c r="A229" s="193"/>
      <c r="B229" s="194" t="s">
        <v>25</v>
      </c>
      <c r="C229" s="196" t="s">
        <v>229</v>
      </c>
      <c r="D229" s="201">
        <v>0</v>
      </c>
      <c r="E229" s="154">
        <v>0</v>
      </c>
      <c r="F229" s="120">
        <f t="shared" si="36"/>
        <v>0</v>
      </c>
      <c r="G229" s="154" t="e">
        <f t="shared" si="38"/>
        <v>#DIV/0!</v>
      </c>
    </row>
    <row r="230" spans="1:7" s="38" customFormat="1" ht="41.25" customHeight="1" hidden="1">
      <c r="A230" s="155" t="s">
        <v>490</v>
      </c>
      <c r="B230" s="85"/>
      <c r="C230" s="176" t="s">
        <v>617</v>
      </c>
      <c r="D230" s="154">
        <f aca="true" t="shared" si="40" ref="D230:F231">D231</f>
        <v>0</v>
      </c>
      <c r="E230" s="154">
        <f t="shared" si="40"/>
        <v>0</v>
      </c>
      <c r="F230" s="154">
        <f t="shared" si="40"/>
        <v>0</v>
      </c>
      <c r="G230" s="154" t="e">
        <f t="shared" si="38"/>
        <v>#DIV/0!</v>
      </c>
    </row>
    <row r="231" spans="1:7" s="38" customFormat="1" ht="38.25" hidden="1">
      <c r="A231" s="155" t="s">
        <v>491</v>
      </c>
      <c r="B231" s="85"/>
      <c r="C231" s="176" t="s">
        <v>615</v>
      </c>
      <c r="D231" s="154">
        <f t="shared" si="40"/>
        <v>0</v>
      </c>
      <c r="E231" s="154">
        <f t="shared" si="40"/>
        <v>0</v>
      </c>
      <c r="F231" s="154">
        <f t="shared" si="40"/>
        <v>0</v>
      </c>
      <c r="G231" s="154" t="e">
        <f t="shared" si="38"/>
        <v>#DIV/0!</v>
      </c>
    </row>
    <row r="232" spans="1:7" s="38" customFormat="1" ht="38.25" hidden="1">
      <c r="A232" s="155"/>
      <c r="B232" s="85" t="s">
        <v>25</v>
      </c>
      <c r="C232" s="196" t="s">
        <v>229</v>
      </c>
      <c r="D232" s="172">
        <v>0</v>
      </c>
      <c r="E232" s="154">
        <v>0</v>
      </c>
      <c r="F232" s="120">
        <f>D232-E232</f>
        <v>0</v>
      </c>
      <c r="G232" s="154" t="e">
        <f t="shared" si="38"/>
        <v>#DIV/0!</v>
      </c>
    </row>
    <row r="233" spans="1:7" s="38" customFormat="1" ht="38.25" hidden="1">
      <c r="A233" s="155" t="s">
        <v>492</v>
      </c>
      <c r="B233" s="85"/>
      <c r="C233" s="176" t="s">
        <v>618</v>
      </c>
      <c r="D233" s="154">
        <f aca="true" t="shared" si="41" ref="D233:F234">D234</f>
        <v>0</v>
      </c>
      <c r="E233" s="154">
        <f t="shared" si="41"/>
        <v>0</v>
      </c>
      <c r="F233" s="154">
        <f t="shared" si="41"/>
        <v>0</v>
      </c>
      <c r="G233" s="154" t="e">
        <f t="shared" si="38"/>
        <v>#DIV/0!</v>
      </c>
    </row>
    <row r="234" spans="1:7" s="38" customFormat="1" ht="38.25" hidden="1">
      <c r="A234" s="155" t="s">
        <v>493</v>
      </c>
      <c r="B234" s="85"/>
      <c r="C234" s="176" t="s">
        <v>615</v>
      </c>
      <c r="D234" s="154">
        <f t="shared" si="41"/>
        <v>0</v>
      </c>
      <c r="E234" s="154">
        <f t="shared" si="41"/>
        <v>0</v>
      </c>
      <c r="F234" s="154">
        <f t="shared" si="41"/>
        <v>0</v>
      </c>
      <c r="G234" s="174">
        <v>0</v>
      </c>
    </row>
    <row r="235" spans="1:7" s="38" customFormat="1" ht="38.25" hidden="1">
      <c r="A235" s="155"/>
      <c r="B235" s="85" t="s">
        <v>25</v>
      </c>
      <c r="C235" s="196" t="s">
        <v>229</v>
      </c>
      <c r="D235" s="201">
        <v>0</v>
      </c>
      <c r="E235" s="154">
        <v>0</v>
      </c>
      <c r="F235" s="154">
        <f>D235-E235</f>
        <v>0</v>
      </c>
      <c r="G235" s="174">
        <v>0</v>
      </c>
    </row>
    <row r="236" spans="1:7" s="38" customFormat="1" ht="25.5" hidden="1">
      <c r="A236" s="175" t="s">
        <v>494</v>
      </c>
      <c r="B236" s="85"/>
      <c r="C236" s="179" t="s">
        <v>334</v>
      </c>
      <c r="D236" s="154">
        <f aca="true" t="shared" si="42" ref="D236:F237">D237</f>
        <v>0</v>
      </c>
      <c r="E236" s="154">
        <f t="shared" si="42"/>
        <v>0</v>
      </c>
      <c r="F236" s="154">
        <f t="shared" si="42"/>
        <v>0</v>
      </c>
      <c r="G236" s="154" t="e">
        <f t="shared" si="38"/>
        <v>#DIV/0!</v>
      </c>
    </row>
    <row r="237" spans="1:7" s="38" customFormat="1" ht="25.5" hidden="1">
      <c r="A237" s="155" t="s">
        <v>495</v>
      </c>
      <c r="B237" s="85"/>
      <c r="C237" s="176" t="s">
        <v>619</v>
      </c>
      <c r="D237" s="154">
        <f t="shared" si="42"/>
        <v>0</v>
      </c>
      <c r="E237" s="154">
        <f t="shared" si="42"/>
        <v>0</v>
      </c>
      <c r="F237" s="154">
        <f t="shared" si="42"/>
        <v>0</v>
      </c>
      <c r="G237" s="154" t="e">
        <f t="shared" si="38"/>
        <v>#DIV/0!</v>
      </c>
    </row>
    <row r="238" spans="1:7" s="38" customFormat="1" ht="25.5" hidden="1">
      <c r="A238" s="155" t="s">
        <v>496</v>
      </c>
      <c r="B238" s="85"/>
      <c r="C238" s="176" t="s">
        <v>620</v>
      </c>
      <c r="D238" s="154">
        <f>D239+D240</f>
        <v>0</v>
      </c>
      <c r="E238" s="154">
        <f>E239+E240</f>
        <v>0</v>
      </c>
      <c r="F238" s="154">
        <f>F239+F240</f>
        <v>0</v>
      </c>
      <c r="G238" s="154" t="e">
        <f t="shared" si="38"/>
        <v>#DIV/0!</v>
      </c>
    </row>
    <row r="239" spans="1:7" s="38" customFormat="1" ht="36" customHeight="1" hidden="1">
      <c r="A239" s="155"/>
      <c r="B239" s="85" t="s">
        <v>18</v>
      </c>
      <c r="C239" s="153" t="s">
        <v>224</v>
      </c>
      <c r="D239" s="172">
        <v>0</v>
      </c>
      <c r="E239" s="154">
        <v>0</v>
      </c>
      <c r="F239" s="154">
        <f>D239-E239</f>
        <v>0</v>
      </c>
      <c r="G239" s="154" t="e">
        <f t="shared" si="38"/>
        <v>#DIV/0!</v>
      </c>
    </row>
    <row r="240" spans="1:7" s="38" customFormat="1" ht="31.5" customHeight="1" hidden="1">
      <c r="A240" s="155"/>
      <c r="B240" s="85" t="s">
        <v>26</v>
      </c>
      <c r="C240" s="153" t="s">
        <v>27</v>
      </c>
      <c r="D240" s="172">
        <v>0</v>
      </c>
      <c r="E240" s="154">
        <v>0</v>
      </c>
      <c r="F240" s="120">
        <f>D240-E240</f>
        <v>0</v>
      </c>
      <c r="G240" s="154" t="e">
        <f t="shared" si="38"/>
        <v>#DIV/0!</v>
      </c>
    </row>
    <row r="241" spans="1:7" s="38" customFormat="1" ht="55.5" customHeight="1">
      <c r="A241" s="168" t="s">
        <v>497</v>
      </c>
      <c r="B241" s="29"/>
      <c r="C241" s="178" t="s">
        <v>329</v>
      </c>
      <c r="D241" s="174">
        <f>D242+D256+D260+D280+D252+D286</f>
        <v>68175.8</v>
      </c>
      <c r="E241" s="174">
        <f>E242+E256+E260+E280+E252+E286</f>
        <v>64006.399999999994</v>
      </c>
      <c r="F241" s="174">
        <f>F242+F256+F260+F280+F252+F286</f>
        <v>4169.400000000002</v>
      </c>
      <c r="G241" s="174">
        <f t="shared" si="38"/>
        <v>93.88434019109418</v>
      </c>
    </row>
    <row r="242" spans="1:7" s="38" customFormat="1" ht="33" customHeight="1">
      <c r="A242" s="175" t="s">
        <v>498</v>
      </c>
      <c r="B242" s="85"/>
      <c r="C242" s="179" t="s">
        <v>330</v>
      </c>
      <c r="D242" s="154">
        <f>D243+D246+D249</f>
        <v>38788.9</v>
      </c>
      <c r="E242" s="154">
        <f>E243+E246+E249</f>
        <v>35460.9</v>
      </c>
      <c r="F242" s="154">
        <f>F243+F246+F249</f>
        <v>3328.000000000001</v>
      </c>
      <c r="G242" s="154">
        <f t="shared" si="38"/>
        <v>91.42022588936526</v>
      </c>
    </row>
    <row r="243" spans="1:7" s="38" customFormat="1" ht="42.75" customHeight="1">
      <c r="A243" s="155" t="s">
        <v>499</v>
      </c>
      <c r="B243" s="85"/>
      <c r="C243" s="176" t="s">
        <v>621</v>
      </c>
      <c r="D243" s="154">
        <f aca="true" t="shared" si="43" ref="D243:F244">D244</f>
        <v>35317.5</v>
      </c>
      <c r="E243" s="154">
        <f t="shared" si="43"/>
        <v>31995.8</v>
      </c>
      <c r="F243" s="154">
        <f t="shared" si="43"/>
        <v>3321.7000000000007</v>
      </c>
      <c r="G243" s="154">
        <f t="shared" si="38"/>
        <v>90.59474764635095</v>
      </c>
    </row>
    <row r="244" spans="1:7" s="38" customFormat="1" ht="45.75" customHeight="1">
      <c r="A244" s="155" t="s">
        <v>500</v>
      </c>
      <c r="B244" s="85"/>
      <c r="C244" s="176" t="s">
        <v>615</v>
      </c>
      <c r="D244" s="154">
        <f t="shared" si="43"/>
        <v>35317.5</v>
      </c>
      <c r="E244" s="154">
        <f t="shared" si="43"/>
        <v>31995.8</v>
      </c>
      <c r="F244" s="154">
        <f t="shared" si="43"/>
        <v>3321.7000000000007</v>
      </c>
      <c r="G244" s="154">
        <f t="shared" si="38"/>
        <v>90.59474764635095</v>
      </c>
    </row>
    <row r="245" spans="1:7" s="38" customFormat="1" ht="30.75" customHeight="1">
      <c r="A245" s="155"/>
      <c r="B245" s="85" t="s">
        <v>18</v>
      </c>
      <c r="C245" s="153" t="s">
        <v>224</v>
      </c>
      <c r="D245" s="172">
        <v>35317.5</v>
      </c>
      <c r="E245" s="154">
        <v>31995.8</v>
      </c>
      <c r="F245" s="154">
        <f>D245-E245</f>
        <v>3321.7000000000007</v>
      </c>
      <c r="G245" s="154">
        <f t="shared" si="38"/>
        <v>90.59474764635095</v>
      </c>
    </row>
    <row r="246" spans="1:7" s="38" customFormat="1" ht="39" customHeight="1">
      <c r="A246" s="155" t="s">
        <v>501</v>
      </c>
      <c r="B246" s="85"/>
      <c r="C246" s="176" t="s">
        <v>622</v>
      </c>
      <c r="D246" s="154">
        <f aca="true" t="shared" si="44" ref="D246:F247">D247</f>
        <v>472.1</v>
      </c>
      <c r="E246" s="154">
        <f t="shared" si="44"/>
        <v>465.9</v>
      </c>
      <c r="F246" s="154">
        <f t="shared" si="44"/>
        <v>6.2000000000000455</v>
      </c>
      <c r="G246" s="154">
        <f t="shared" si="38"/>
        <v>98.686718915484</v>
      </c>
    </row>
    <row r="247" spans="1:7" s="38" customFormat="1" ht="42.75" customHeight="1">
      <c r="A247" s="155" t="s">
        <v>502</v>
      </c>
      <c r="B247" s="85"/>
      <c r="C247" s="176" t="s">
        <v>615</v>
      </c>
      <c r="D247" s="154">
        <f t="shared" si="44"/>
        <v>472.1</v>
      </c>
      <c r="E247" s="154">
        <f t="shared" si="44"/>
        <v>465.9</v>
      </c>
      <c r="F247" s="154">
        <f t="shared" si="44"/>
        <v>6.2000000000000455</v>
      </c>
      <c r="G247" s="154">
        <f t="shared" si="38"/>
        <v>98.686718915484</v>
      </c>
    </row>
    <row r="248" spans="1:7" s="38" customFormat="1" ht="30.75" customHeight="1">
      <c r="A248" s="155"/>
      <c r="B248" s="85" t="s">
        <v>18</v>
      </c>
      <c r="C248" s="153" t="s">
        <v>224</v>
      </c>
      <c r="D248" s="172">
        <v>472.1</v>
      </c>
      <c r="E248" s="154">
        <v>465.9</v>
      </c>
      <c r="F248" s="154">
        <f>D248-E248</f>
        <v>6.2000000000000455</v>
      </c>
      <c r="G248" s="154">
        <f t="shared" si="38"/>
        <v>98.686718915484</v>
      </c>
    </row>
    <row r="249" spans="1:7" s="38" customFormat="1" ht="44.25" customHeight="1">
      <c r="A249" s="155" t="s">
        <v>503</v>
      </c>
      <c r="B249" s="85"/>
      <c r="C249" s="176" t="s">
        <v>623</v>
      </c>
      <c r="D249" s="172">
        <f aca="true" t="shared" si="45" ref="D249:F250">D250</f>
        <v>2999.3</v>
      </c>
      <c r="E249" s="172">
        <f t="shared" si="45"/>
        <v>2999.2</v>
      </c>
      <c r="F249" s="154">
        <f t="shared" si="45"/>
        <v>0.1000000000003638</v>
      </c>
      <c r="G249" s="154">
        <f t="shared" si="38"/>
        <v>99.99666588870735</v>
      </c>
    </row>
    <row r="250" spans="1:7" s="38" customFormat="1" ht="45.75" customHeight="1">
      <c r="A250" s="155" t="s">
        <v>504</v>
      </c>
      <c r="B250" s="85"/>
      <c r="C250" s="176" t="s">
        <v>615</v>
      </c>
      <c r="D250" s="172">
        <f t="shared" si="45"/>
        <v>2999.3</v>
      </c>
      <c r="E250" s="172">
        <f t="shared" si="45"/>
        <v>2999.2</v>
      </c>
      <c r="F250" s="154">
        <f t="shared" si="45"/>
        <v>0.1000000000003638</v>
      </c>
      <c r="G250" s="154">
        <f t="shared" si="38"/>
        <v>99.99666588870735</v>
      </c>
    </row>
    <row r="251" spans="1:7" s="38" customFormat="1" ht="32.25" customHeight="1">
      <c r="A251" s="155"/>
      <c r="B251" s="85" t="s">
        <v>18</v>
      </c>
      <c r="C251" s="153" t="s">
        <v>224</v>
      </c>
      <c r="D251" s="172">
        <v>2999.3</v>
      </c>
      <c r="E251" s="154">
        <v>2999.2</v>
      </c>
      <c r="F251" s="154">
        <f>D251-E251</f>
        <v>0.1000000000003638</v>
      </c>
      <c r="G251" s="154">
        <f t="shared" si="38"/>
        <v>99.99666588870735</v>
      </c>
    </row>
    <row r="252" spans="1:7" s="38" customFormat="1" ht="25.5">
      <c r="A252" s="175" t="s">
        <v>505</v>
      </c>
      <c r="B252" s="183"/>
      <c r="C252" s="195" t="s">
        <v>624</v>
      </c>
      <c r="D252" s="172">
        <f>D253</f>
        <v>83.1</v>
      </c>
      <c r="E252" s="172">
        <f aca="true" t="shared" si="46" ref="E252:F254">E253</f>
        <v>78.1</v>
      </c>
      <c r="F252" s="154">
        <f t="shared" si="46"/>
        <v>5</v>
      </c>
      <c r="G252" s="154">
        <f t="shared" si="38"/>
        <v>93.98315282791818</v>
      </c>
    </row>
    <row r="253" spans="1:7" s="38" customFormat="1" ht="28.5" customHeight="1">
      <c r="A253" s="155" t="s">
        <v>506</v>
      </c>
      <c r="B253" s="85"/>
      <c r="C253" s="153" t="s">
        <v>625</v>
      </c>
      <c r="D253" s="172">
        <f>D254</f>
        <v>83.1</v>
      </c>
      <c r="E253" s="172">
        <f t="shared" si="46"/>
        <v>78.1</v>
      </c>
      <c r="F253" s="154">
        <f t="shared" si="46"/>
        <v>5</v>
      </c>
      <c r="G253" s="154">
        <f t="shared" si="38"/>
        <v>93.98315282791818</v>
      </c>
    </row>
    <row r="254" spans="1:7" s="38" customFormat="1" ht="18.75" customHeight="1">
      <c r="A254" s="155" t="s">
        <v>507</v>
      </c>
      <c r="B254" s="85"/>
      <c r="C254" s="153" t="s">
        <v>626</v>
      </c>
      <c r="D254" s="172">
        <f>D255</f>
        <v>83.1</v>
      </c>
      <c r="E254" s="172">
        <f t="shared" si="46"/>
        <v>78.1</v>
      </c>
      <c r="F254" s="154">
        <f t="shared" si="46"/>
        <v>5</v>
      </c>
      <c r="G254" s="154">
        <f t="shared" si="38"/>
        <v>93.98315282791818</v>
      </c>
    </row>
    <row r="255" spans="1:7" s="38" customFormat="1" ht="27" customHeight="1">
      <c r="A255" s="155"/>
      <c r="B255" s="85" t="s">
        <v>18</v>
      </c>
      <c r="C255" s="153" t="s">
        <v>224</v>
      </c>
      <c r="D255" s="172">
        <v>83.1</v>
      </c>
      <c r="E255" s="154">
        <v>78.1</v>
      </c>
      <c r="F255" s="154">
        <f>D255-E255</f>
        <v>5</v>
      </c>
      <c r="G255" s="154">
        <f t="shared" si="38"/>
        <v>93.98315282791818</v>
      </c>
    </row>
    <row r="256" spans="1:7" s="38" customFormat="1" ht="31.5" customHeight="1">
      <c r="A256" s="175" t="s">
        <v>508</v>
      </c>
      <c r="B256" s="85"/>
      <c r="C256" s="179" t="s">
        <v>335</v>
      </c>
      <c r="D256" s="172">
        <f>D257</f>
        <v>120</v>
      </c>
      <c r="E256" s="172">
        <f aca="true" t="shared" si="47" ref="E256:F258">E257</f>
        <v>51.7</v>
      </c>
      <c r="F256" s="172">
        <f t="shared" si="47"/>
        <v>68.3</v>
      </c>
      <c r="G256" s="154">
        <f t="shared" si="38"/>
        <v>43.083333333333336</v>
      </c>
    </row>
    <row r="257" spans="1:7" s="38" customFormat="1" ht="29.25" customHeight="1">
      <c r="A257" s="155" t="s">
        <v>509</v>
      </c>
      <c r="B257" s="85"/>
      <c r="C257" s="176" t="s">
        <v>627</v>
      </c>
      <c r="D257" s="172">
        <f>D258</f>
        <v>120</v>
      </c>
      <c r="E257" s="172">
        <f t="shared" si="47"/>
        <v>51.7</v>
      </c>
      <c r="F257" s="172">
        <f t="shared" si="47"/>
        <v>68.3</v>
      </c>
      <c r="G257" s="154">
        <f t="shared" si="38"/>
        <v>43.083333333333336</v>
      </c>
    </row>
    <row r="258" spans="1:7" s="38" customFormat="1" ht="17.25" customHeight="1">
      <c r="A258" s="155" t="s">
        <v>510</v>
      </c>
      <c r="B258" s="85"/>
      <c r="C258" s="176" t="s">
        <v>628</v>
      </c>
      <c r="D258" s="172">
        <f>D259</f>
        <v>120</v>
      </c>
      <c r="E258" s="172">
        <f t="shared" si="47"/>
        <v>51.7</v>
      </c>
      <c r="F258" s="172">
        <f t="shared" si="47"/>
        <v>68.3</v>
      </c>
      <c r="G258" s="154">
        <f t="shared" si="38"/>
        <v>43.083333333333336</v>
      </c>
    </row>
    <row r="259" spans="1:7" s="38" customFormat="1" ht="38.25" customHeight="1">
      <c r="A259" s="155"/>
      <c r="B259" s="85" t="s">
        <v>18</v>
      </c>
      <c r="C259" s="153" t="s">
        <v>224</v>
      </c>
      <c r="D259" s="172">
        <v>120</v>
      </c>
      <c r="E259" s="154">
        <v>51.7</v>
      </c>
      <c r="F259" s="120">
        <f>D259-E259</f>
        <v>68.3</v>
      </c>
      <c r="G259" s="154">
        <f t="shared" si="38"/>
        <v>43.083333333333336</v>
      </c>
    </row>
    <row r="260" spans="1:7" s="38" customFormat="1" ht="25.5">
      <c r="A260" s="175" t="s">
        <v>511</v>
      </c>
      <c r="B260" s="85"/>
      <c r="C260" s="179" t="s">
        <v>339</v>
      </c>
      <c r="D260" s="172">
        <f>D261+D264+D267+D270+D277</f>
        <v>20551.3</v>
      </c>
      <c r="E260" s="172">
        <f>E261+E264+E267+E270+E277</f>
        <v>19789.600000000002</v>
      </c>
      <c r="F260" s="172">
        <f>F261+F264+F267+F270+F277</f>
        <v>761.7000000000006</v>
      </c>
      <c r="G260" s="154">
        <f t="shared" si="38"/>
        <v>96.29366512094126</v>
      </c>
    </row>
    <row r="261" spans="1:7" s="38" customFormat="1" ht="19.5" customHeight="1">
      <c r="A261" s="85" t="s">
        <v>512</v>
      </c>
      <c r="B261" s="85"/>
      <c r="C261" s="176" t="s">
        <v>629</v>
      </c>
      <c r="D261" s="172">
        <f aca="true" t="shared" si="48" ref="D261:F262">D262</f>
        <v>10019.5</v>
      </c>
      <c r="E261" s="172">
        <f t="shared" si="48"/>
        <v>10019.4</v>
      </c>
      <c r="F261" s="172">
        <f t="shared" si="48"/>
        <v>0.1000000000003638</v>
      </c>
      <c r="G261" s="154">
        <f t="shared" si="38"/>
        <v>99.9990019462049</v>
      </c>
    </row>
    <row r="262" spans="1:7" s="38" customFormat="1" ht="25.5">
      <c r="A262" s="85" t="s">
        <v>513</v>
      </c>
      <c r="B262" s="85"/>
      <c r="C262" s="176" t="s">
        <v>630</v>
      </c>
      <c r="D262" s="172">
        <f t="shared" si="48"/>
        <v>10019.5</v>
      </c>
      <c r="E262" s="172">
        <f t="shared" si="48"/>
        <v>10019.4</v>
      </c>
      <c r="F262" s="172">
        <f t="shared" si="48"/>
        <v>0.1000000000003638</v>
      </c>
      <c r="G262" s="154">
        <f t="shared" si="38"/>
        <v>99.9990019462049</v>
      </c>
    </row>
    <row r="263" spans="1:7" s="38" customFormat="1" ht="25.5">
      <c r="A263" s="168"/>
      <c r="B263" s="85" t="s">
        <v>18</v>
      </c>
      <c r="C263" s="153" t="s">
        <v>224</v>
      </c>
      <c r="D263" s="172">
        <v>10019.5</v>
      </c>
      <c r="E263" s="154">
        <v>10019.4</v>
      </c>
      <c r="F263" s="120">
        <f>D263-E263</f>
        <v>0.1000000000003638</v>
      </c>
      <c r="G263" s="154">
        <f t="shared" si="38"/>
        <v>99.9990019462049</v>
      </c>
    </row>
    <row r="264" spans="1:7" s="38" customFormat="1" ht="12.75">
      <c r="A264" s="155" t="s">
        <v>514</v>
      </c>
      <c r="B264" s="85"/>
      <c r="C264" s="176" t="s">
        <v>631</v>
      </c>
      <c r="D264" s="154">
        <f aca="true" t="shared" si="49" ref="D264:F265">D265</f>
        <v>6559.8</v>
      </c>
      <c r="E264" s="154">
        <f t="shared" si="49"/>
        <v>5960.2</v>
      </c>
      <c r="F264" s="154">
        <f t="shared" si="49"/>
        <v>599.6000000000004</v>
      </c>
      <c r="G264" s="154">
        <f t="shared" si="38"/>
        <v>90.85947742309216</v>
      </c>
    </row>
    <row r="265" spans="1:7" s="38" customFormat="1" ht="25.5">
      <c r="A265" s="155" t="s">
        <v>515</v>
      </c>
      <c r="B265" s="85"/>
      <c r="C265" s="176" t="s">
        <v>630</v>
      </c>
      <c r="D265" s="154">
        <f t="shared" si="49"/>
        <v>6559.8</v>
      </c>
      <c r="E265" s="154">
        <f t="shared" si="49"/>
        <v>5960.2</v>
      </c>
      <c r="F265" s="154">
        <f t="shared" si="49"/>
        <v>599.6000000000004</v>
      </c>
      <c r="G265" s="154">
        <f t="shared" si="38"/>
        <v>90.85947742309216</v>
      </c>
    </row>
    <row r="266" spans="1:7" s="38" customFormat="1" ht="25.5">
      <c r="A266" s="155"/>
      <c r="B266" s="85" t="s">
        <v>18</v>
      </c>
      <c r="C266" s="153" t="s">
        <v>224</v>
      </c>
      <c r="D266" s="154">
        <v>6559.8</v>
      </c>
      <c r="E266" s="154">
        <v>5960.2</v>
      </c>
      <c r="F266" s="154">
        <f>D266-E266</f>
        <v>599.6000000000004</v>
      </c>
      <c r="G266" s="154">
        <f t="shared" si="38"/>
        <v>90.85947742309216</v>
      </c>
    </row>
    <row r="267" spans="1:7" s="38" customFormat="1" ht="25.5">
      <c r="A267" s="155" t="s">
        <v>516</v>
      </c>
      <c r="B267" s="85"/>
      <c r="C267" s="176" t="s">
        <v>632</v>
      </c>
      <c r="D267" s="172">
        <f aca="true" t="shared" si="50" ref="D267:F268">D268</f>
        <v>100</v>
      </c>
      <c r="E267" s="172">
        <f t="shared" si="50"/>
        <v>91.2</v>
      </c>
      <c r="F267" s="172">
        <f t="shared" si="50"/>
        <v>8.799999999999997</v>
      </c>
      <c r="G267" s="154">
        <f t="shared" si="38"/>
        <v>91.2</v>
      </c>
    </row>
    <row r="268" spans="1:7" s="38" customFormat="1" ht="25.5">
      <c r="A268" s="155" t="s">
        <v>517</v>
      </c>
      <c r="B268" s="85"/>
      <c r="C268" s="176" t="s">
        <v>630</v>
      </c>
      <c r="D268" s="172">
        <f t="shared" si="50"/>
        <v>100</v>
      </c>
      <c r="E268" s="172">
        <f t="shared" si="50"/>
        <v>91.2</v>
      </c>
      <c r="F268" s="172">
        <f t="shared" si="50"/>
        <v>8.799999999999997</v>
      </c>
      <c r="G268" s="154">
        <f t="shared" si="38"/>
        <v>91.2</v>
      </c>
    </row>
    <row r="269" spans="1:7" s="38" customFormat="1" ht="25.5">
      <c r="A269" s="155"/>
      <c r="B269" s="85" t="s">
        <v>18</v>
      </c>
      <c r="C269" s="153" t="s">
        <v>224</v>
      </c>
      <c r="D269" s="172">
        <v>100</v>
      </c>
      <c r="E269" s="154">
        <v>91.2</v>
      </c>
      <c r="F269" s="120">
        <f>D269-E269</f>
        <v>8.799999999999997</v>
      </c>
      <c r="G269" s="154">
        <f t="shared" si="38"/>
        <v>91.2</v>
      </c>
    </row>
    <row r="270" spans="1:7" ht="17.25" customHeight="1">
      <c r="A270" s="155" t="s">
        <v>518</v>
      </c>
      <c r="B270" s="85"/>
      <c r="C270" s="176" t="s">
        <v>633</v>
      </c>
      <c r="D270" s="154">
        <f>D271+D273+D275</f>
        <v>3792</v>
      </c>
      <c r="E270" s="154">
        <f>E271+E273+E275</f>
        <v>3665.4</v>
      </c>
      <c r="F270" s="154">
        <f>F271+F273+F275</f>
        <v>126.59999999999991</v>
      </c>
      <c r="G270" s="154">
        <f t="shared" si="38"/>
        <v>96.6613924050633</v>
      </c>
    </row>
    <row r="271" spans="1:7" ht="25.5">
      <c r="A271" s="155" t="s">
        <v>519</v>
      </c>
      <c r="B271" s="85"/>
      <c r="C271" s="176" t="s">
        <v>630</v>
      </c>
      <c r="D271" s="154">
        <f>D272</f>
        <v>3792</v>
      </c>
      <c r="E271" s="154">
        <f>E272</f>
        <v>3665.4</v>
      </c>
      <c r="F271" s="154">
        <f>F272</f>
        <v>126.59999999999991</v>
      </c>
      <c r="G271" s="154">
        <f t="shared" si="38"/>
        <v>96.6613924050633</v>
      </c>
    </row>
    <row r="272" spans="1:7" ht="25.5">
      <c r="A272" s="155"/>
      <c r="B272" s="85" t="s">
        <v>18</v>
      </c>
      <c r="C272" s="153" t="s">
        <v>224</v>
      </c>
      <c r="D272" s="172">
        <v>3792</v>
      </c>
      <c r="E272" s="154">
        <v>3665.4</v>
      </c>
      <c r="F272" s="154">
        <f>D272-E272</f>
        <v>126.59999999999991</v>
      </c>
      <c r="G272" s="154">
        <f t="shared" si="38"/>
        <v>96.6613924050633</v>
      </c>
    </row>
    <row r="273" spans="1:7" ht="51" hidden="1">
      <c r="A273" s="155" t="s">
        <v>696</v>
      </c>
      <c r="B273" s="85"/>
      <c r="C273" s="153" t="s">
        <v>704</v>
      </c>
      <c r="D273" s="172">
        <f>D274</f>
        <v>0</v>
      </c>
      <c r="E273" s="172">
        <f>E274</f>
        <v>0</v>
      </c>
      <c r="F273" s="172">
        <f>F274</f>
        <v>0</v>
      </c>
      <c r="G273" s="154" t="e">
        <f t="shared" si="38"/>
        <v>#DIV/0!</v>
      </c>
    </row>
    <row r="274" spans="1:7" ht="25.5" hidden="1">
      <c r="A274" s="155"/>
      <c r="B274" s="85" t="s">
        <v>18</v>
      </c>
      <c r="C274" s="153" t="s">
        <v>224</v>
      </c>
      <c r="D274" s="172">
        <v>0</v>
      </c>
      <c r="E274" s="154"/>
      <c r="F274" s="120">
        <f>D274-E274</f>
        <v>0</v>
      </c>
      <c r="G274" s="154" t="e">
        <f t="shared" si="38"/>
        <v>#DIV/0!</v>
      </c>
    </row>
    <row r="275" spans="1:7" ht="63.75" hidden="1">
      <c r="A275" s="155" t="s">
        <v>697</v>
      </c>
      <c r="B275" s="85"/>
      <c r="C275" s="153" t="s">
        <v>705</v>
      </c>
      <c r="D275" s="172">
        <f>D276</f>
        <v>0</v>
      </c>
      <c r="E275" s="172">
        <f>E276</f>
        <v>0</v>
      </c>
      <c r="F275" s="172">
        <f>F276</f>
        <v>0</v>
      </c>
      <c r="G275" s="154" t="e">
        <f t="shared" si="38"/>
        <v>#DIV/0!</v>
      </c>
    </row>
    <row r="276" spans="1:7" ht="25.5" hidden="1">
      <c r="A276" s="155"/>
      <c r="B276" s="85" t="s">
        <v>18</v>
      </c>
      <c r="C276" s="153" t="s">
        <v>224</v>
      </c>
      <c r="D276" s="172">
        <v>0</v>
      </c>
      <c r="E276" s="154"/>
      <c r="F276" s="120">
        <f>D276-E276</f>
        <v>0</v>
      </c>
      <c r="G276" s="154" t="e">
        <f t="shared" si="38"/>
        <v>#DIV/0!</v>
      </c>
    </row>
    <row r="277" spans="1:7" ht="38.25">
      <c r="A277" s="155" t="s">
        <v>520</v>
      </c>
      <c r="B277" s="85"/>
      <c r="C277" s="176" t="s">
        <v>634</v>
      </c>
      <c r="D277" s="154">
        <f aca="true" t="shared" si="51" ref="D277:F278">D278</f>
        <v>80</v>
      </c>
      <c r="E277" s="154">
        <f t="shared" si="51"/>
        <v>53.4</v>
      </c>
      <c r="F277" s="154">
        <f t="shared" si="51"/>
        <v>26.6</v>
      </c>
      <c r="G277" s="154">
        <f t="shared" si="38"/>
        <v>66.75</v>
      </c>
    </row>
    <row r="278" spans="1:7" ht="25.5">
      <c r="A278" s="155" t="s">
        <v>521</v>
      </c>
      <c r="B278" s="85"/>
      <c r="C278" s="176" t="s">
        <v>630</v>
      </c>
      <c r="D278" s="154">
        <f t="shared" si="51"/>
        <v>80</v>
      </c>
      <c r="E278" s="154">
        <f t="shared" si="51"/>
        <v>53.4</v>
      </c>
      <c r="F278" s="154">
        <f t="shared" si="51"/>
        <v>26.6</v>
      </c>
      <c r="G278" s="154">
        <f t="shared" si="38"/>
        <v>66.75</v>
      </c>
    </row>
    <row r="279" spans="1:7" ht="25.5">
      <c r="A279" s="155"/>
      <c r="B279" s="85" t="s">
        <v>18</v>
      </c>
      <c r="C279" s="153" t="s">
        <v>224</v>
      </c>
      <c r="D279" s="201">
        <v>80</v>
      </c>
      <c r="E279" s="154">
        <v>53.4</v>
      </c>
      <c r="F279" s="154">
        <f>D279-E279</f>
        <v>26.6</v>
      </c>
      <c r="G279" s="154">
        <f t="shared" si="38"/>
        <v>66.75</v>
      </c>
    </row>
    <row r="280" spans="1:7" ht="38.25">
      <c r="A280" s="175" t="s">
        <v>522</v>
      </c>
      <c r="B280" s="85"/>
      <c r="C280" s="179" t="s">
        <v>342</v>
      </c>
      <c r="D280" s="154">
        <f aca="true" t="shared" si="52" ref="D280:F281">D281</f>
        <v>7582.5</v>
      </c>
      <c r="E280" s="154">
        <f t="shared" si="52"/>
        <v>7580.4</v>
      </c>
      <c r="F280" s="154">
        <f t="shared" si="52"/>
        <v>2.1000000000000227</v>
      </c>
      <c r="G280" s="154">
        <f t="shared" si="38"/>
        <v>99.9723046488625</v>
      </c>
    </row>
    <row r="281" spans="1:7" ht="25.5">
      <c r="A281" s="155" t="s">
        <v>523</v>
      </c>
      <c r="B281" s="85"/>
      <c r="C281" s="173" t="s">
        <v>607</v>
      </c>
      <c r="D281" s="154">
        <f t="shared" si="52"/>
        <v>7582.5</v>
      </c>
      <c r="E281" s="154">
        <f t="shared" si="52"/>
        <v>7580.4</v>
      </c>
      <c r="F281" s="154">
        <f t="shared" si="52"/>
        <v>2.1000000000000227</v>
      </c>
      <c r="G281" s="154">
        <f t="shared" si="38"/>
        <v>99.9723046488625</v>
      </c>
    </row>
    <row r="282" spans="1:7" ht="25.5">
      <c r="A282" s="155" t="s">
        <v>524</v>
      </c>
      <c r="B282" s="85"/>
      <c r="C282" s="173" t="s">
        <v>588</v>
      </c>
      <c r="D282" s="154">
        <f>D283+D284+D285</f>
        <v>7582.5</v>
      </c>
      <c r="E282" s="154">
        <f>E283+E284+E285</f>
        <v>7580.4</v>
      </c>
      <c r="F282" s="154">
        <f>F283+F284+F285</f>
        <v>2.1000000000000227</v>
      </c>
      <c r="G282" s="154">
        <f t="shared" si="38"/>
        <v>99.9723046488625</v>
      </c>
    </row>
    <row r="283" spans="1:7" ht="51">
      <c r="A283" s="155"/>
      <c r="B283" s="85" t="s">
        <v>17</v>
      </c>
      <c r="C283" s="153" t="s">
        <v>223</v>
      </c>
      <c r="D283" s="172">
        <f>5073+0.7+1505</f>
        <v>6578.7</v>
      </c>
      <c r="E283" s="154">
        <f>5073+0.7+1505</f>
        <v>6578.7</v>
      </c>
      <c r="F283" s="154">
        <f>D283-E283</f>
        <v>0</v>
      </c>
      <c r="G283" s="154">
        <f t="shared" si="38"/>
        <v>100</v>
      </c>
    </row>
    <row r="284" spans="1:7" ht="25.5">
      <c r="A284" s="168"/>
      <c r="B284" s="85" t="s">
        <v>18</v>
      </c>
      <c r="C284" s="153" t="s">
        <v>224</v>
      </c>
      <c r="D284" s="172">
        <f>320+584.6</f>
        <v>904.6</v>
      </c>
      <c r="E284" s="154">
        <f>320+582.5</f>
        <v>902.5</v>
      </c>
      <c r="F284" s="154">
        <f>D284-E284</f>
        <v>2.1000000000000227</v>
      </c>
      <c r="G284" s="154">
        <f t="shared" si="38"/>
        <v>99.76785319478222</v>
      </c>
    </row>
    <row r="285" spans="1:7" s="24" customFormat="1" ht="12.75">
      <c r="A285" s="155"/>
      <c r="B285" s="85" t="s">
        <v>19</v>
      </c>
      <c r="C285" s="153" t="s">
        <v>20</v>
      </c>
      <c r="D285" s="172">
        <f>64.9+4.2+30.1</f>
        <v>99.20000000000002</v>
      </c>
      <c r="E285" s="154">
        <f>64.9+4.2+30.1</f>
        <v>99.20000000000002</v>
      </c>
      <c r="F285" s="154">
        <f>D285-E285</f>
        <v>0</v>
      </c>
      <c r="G285" s="154">
        <f t="shared" si="38"/>
        <v>100</v>
      </c>
    </row>
    <row r="286" spans="1:7" ht="12.75">
      <c r="A286" s="175" t="s">
        <v>525</v>
      </c>
      <c r="B286" s="183"/>
      <c r="C286" s="195" t="s">
        <v>635</v>
      </c>
      <c r="D286" s="154">
        <f>D287</f>
        <v>1050</v>
      </c>
      <c r="E286" s="154">
        <f aca="true" t="shared" si="53" ref="E286:F288">E287</f>
        <v>1045.7</v>
      </c>
      <c r="F286" s="154">
        <f t="shared" si="53"/>
        <v>4.2999999999999545</v>
      </c>
      <c r="G286" s="154">
        <f t="shared" si="38"/>
        <v>99.5904761904762</v>
      </c>
    </row>
    <row r="287" spans="1:7" ht="12.75">
      <c r="A287" s="155" t="s">
        <v>526</v>
      </c>
      <c r="B287" s="85"/>
      <c r="C287" s="153" t="s">
        <v>636</v>
      </c>
      <c r="D287" s="154">
        <f>D288</f>
        <v>1050</v>
      </c>
      <c r="E287" s="154">
        <f t="shared" si="53"/>
        <v>1045.7</v>
      </c>
      <c r="F287" s="154">
        <f t="shared" si="53"/>
        <v>4.2999999999999545</v>
      </c>
      <c r="G287" s="154">
        <f t="shared" si="38"/>
        <v>99.5904761904762</v>
      </c>
    </row>
    <row r="288" spans="1:7" ht="12.75">
      <c r="A288" s="155" t="s">
        <v>527</v>
      </c>
      <c r="B288" s="85"/>
      <c r="C288" s="153" t="s">
        <v>637</v>
      </c>
      <c r="D288" s="154">
        <f>D289</f>
        <v>1050</v>
      </c>
      <c r="E288" s="154">
        <f t="shared" si="53"/>
        <v>1045.7</v>
      </c>
      <c r="F288" s="154">
        <f t="shared" si="53"/>
        <v>4.2999999999999545</v>
      </c>
      <c r="G288" s="154">
        <f t="shared" si="38"/>
        <v>99.5904761904762</v>
      </c>
    </row>
    <row r="289" spans="1:7" ht="25.5">
      <c r="A289" s="155"/>
      <c r="B289" s="85" t="s">
        <v>18</v>
      </c>
      <c r="C289" s="153" t="s">
        <v>224</v>
      </c>
      <c r="D289" s="172">
        <v>1050</v>
      </c>
      <c r="E289" s="154">
        <v>1045.7</v>
      </c>
      <c r="F289" s="154">
        <f>D289-E289</f>
        <v>4.2999999999999545</v>
      </c>
      <c r="G289" s="154">
        <f t="shared" si="38"/>
        <v>99.5904761904762</v>
      </c>
    </row>
    <row r="290" spans="1:7" ht="51">
      <c r="A290" s="168" t="s">
        <v>783</v>
      </c>
      <c r="B290" s="29"/>
      <c r="C290" s="198" t="s">
        <v>849</v>
      </c>
      <c r="D290" s="169">
        <f>D291+D294</f>
        <v>25357.9</v>
      </c>
      <c r="E290" s="169">
        <f>E291+E294</f>
        <v>21775.6</v>
      </c>
      <c r="F290" s="169">
        <f>F291+F294</f>
        <v>3582.2999999999993</v>
      </c>
      <c r="G290" s="174">
        <f t="shared" si="38"/>
        <v>85.87304153735127</v>
      </c>
    </row>
    <row r="291" spans="1:7" ht="25.5">
      <c r="A291" s="155" t="s">
        <v>784</v>
      </c>
      <c r="B291" s="85"/>
      <c r="C291" s="153" t="s">
        <v>852</v>
      </c>
      <c r="D291" s="172">
        <f aca="true" t="shared" si="54" ref="D291:F292">D292</f>
        <v>8942.6</v>
      </c>
      <c r="E291" s="172">
        <f t="shared" si="54"/>
        <v>7520.1</v>
      </c>
      <c r="F291" s="172">
        <f t="shared" si="54"/>
        <v>1422.5</v>
      </c>
      <c r="G291" s="154">
        <f t="shared" si="38"/>
        <v>84.09299308925816</v>
      </c>
    </row>
    <row r="292" spans="1:7" ht="25.5">
      <c r="A292" s="155" t="s">
        <v>836</v>
      </c>
      <c r="B292" s="85"/>
      <c r="C292" s="196" t="s">
        <v>848</v>
      </c>
      <c r="D292" s="172">
        <f t="shared" si="54"/>
        <v>8942.6</v>
      </c>
      <c r="E292" s="172">
        <f t="shared" si="54"/>
        <v>7520.1</v>
      </c>
      <c r="F292" s="172">
        <f t="shared" si="54"/>
        <v>1422.5</v>
      </c>
      <c r="G292" s="154">
        <f t="shared" si="38"/>
        <v>84.09299308925816</v>
      </c>
    </row>
    <row r="293" spans="1:7" ht="25.5">
      <c r="A293" s="155"/>
      <c r="B293" s="85" t="s">
        <v>18</v>
      </c>
      <c r="C293" s="153" t="s">
        <v>224</v>
      </c>
      <c r="D293" s="172">
        <v>8942.6</v>
      </c>
      <c r="E293" s="154">
        <v>7520.1</v>
      </c>
      <c r="F293" s="154">
        <f>D293-E293</f>
        <v>1422.5</v>
      </c>
      <c r="G293" s="154">
        <f t="shared" si="38"/>
        <v>84.09299308925816</v>
      </c>
    </row>
    <row r="294" spans="1:7" ht="38.25">
      <c r="A294" s="155" t="s">
        <v>786</v>
      </c>
      <c r="B294" s="85"/>
      <c r="C294" s="153" t="s">
        <v>850</v>
      </c>
      <c r="D294" s="172">
        <f>D295+D297</f>
        <v>16415.3</v>
      </c>
      <c r="E294" s="172">
        <f>E295+E297</f>
        <v>14255.5</v>
      </c>
      <c r="F294" s="172">
        <f>F295+F297</f>
        <v>2159.7999999999993</v>
      </c>
      <c r="G294" s="154">
        <f t="shared" si="38"/>
        <v>86.84276254469916</v>
      </c>
    </row>
    <row r="295" spans="1:7" ht="25.5">
      <c r="A295" s="155" t="s">
        <v>787</v>
      </c>
      <c r="B295" s="85"/>
      <c r="C295" s="153" t="s">
        <v>788</v>
      </c>
      <c r="D295" s="172">
        <f>D296</f>
        <v>16415.3</v>
      </c>
      <c r="E295" s="172">
        <f>E296</f>
        <v>14255.5</v>
      </c>
      <c r="F295" s="172">
        <f>F296</f>
        <v>2159.7999999999993</v>
      </c>
      <c r="G295" s="154">
        <f t="shared" si="38"/>
        <v>86.84276254469916</v>
      </c>
    </row>
    <row r="296" spans="1:7" ht="25.5">
      <c r="A296" s="155"/>
      <c r="B296" s="85" t="s">
        <v>18</v>
      </c>
      <c r="C296" s="153" t="s">
        <v>224</v>
      </c>
      <c r="D296" s="172">
        <v>16415.3</v>
      </c>
      <c r="E296" s="154">
        <v>14255.5</v>
      </c>
      <c r="F296" s="154">
        <f>D296-E296</f>
        <v>2159.7999999999993</v>
      </c>
      <c r="G296" s="154">
        <f t="shared" si="38"/>
        <v>86.84276254469916</v>
      </c>
    </row>
    <row r="297" spans="1:7" ht="25.5" hidden="1">
      <c r="A297" s="155" t="s">
        <v>789</v>
      </c>
      <c r="B297" s="85"/>
      <c r="C297" s="153" t="s">
        <v>785</v>
      </c>
      <c r="D297" s="172">
        <f>D298</f>
        <v>0</v>
      </c>
      <c r="E297" s="172">
        <f>E298</f>
        <v>0</v>
      </c>
      <c r="F297" s="172">
        <f>F298</f>
        <v>0</v>
      </c>
      <c r="G297" s="154" t="e">
        <f t="shared" si="38"/>
        <v>#DIV/0!</v>
      </c>
    </row>
    <row r="298" spans="1:7" ht="25.5" hidden="1">
      <c r="A298" s="155"/>
      <c r="B298" s="85" t="s">
        <v>18</v>
      </c>
      <c r="C298" s="153" t="s">
        <v>224</v>
      </c>
      <c r="D298" s="172">
        <v>0</v>
      </c>
      <c r="E298" s="154">
        <v>0</v>
      </c>
      <c r="F298" s="154">
        <f>D298-E298</f>
        <v>0</v>
      </c>
      <c r="G298" s="154" t="e">
        <f t="shared" si="38"/>
        <v>#DIV/0!</v>
      </c>
    </row>
    <row r="299" spans="1:7" ht="25.5">
      <c r="A299" s="168" t="s">
        <v>528</v>
      </c>
      <c r="B299" s="29"/>
      <c r="C299" s="178" t="s">
        <v>310</v>
      </c>
      <c r="D299" s="174">
        <f>D300+D304+D308+D306+D310+D314+D312</f>
        <v>26781.9</v>
      </c>
      <c r="E299" s="174">
        <f>E300+E304+E308+E306+E310+E314+E312</f>
        <v>26584.1</v>
      </c>
      <c r="F299" s="174">
        <f>F300+F304+F308+F306+F310+F314+F312</f>
        <v>197.8000000000024</v>
      </c>
      <c r="G299" s="174">
        <f t="shared" si="38"/>
        <v>99.26144149593567</v>
      </c>
    </row>
    <row r="300" spans="1:7" ht="25.5">
      <c r="A300" s="155" t="s">
        <v>529</v>
      </c>
      <c r="B300" s="85"/>
      <c r="C300" s="176" t="s">
        <v>546</v>
      </c>
      <c r="D300" s="154">
        <f>D301+D302+D303</f>
        <v>21979.300000000003</v>
      </c>
      <c r="E300" s="154">
        <f>E301+E302+E303</f>
        <v>21795.699999999997</v>
      </c>
      <c r="F300" s="154">
        <f>F301+F302+F303</f>
        <v>183.60000000000258</v>
      </c>
      <c r="G300" s="154">
        <f t="shared" si="38"/>
        <v>99.16466857452237</v>
      </c>
    </row>
    <row r="301" spans="1:7" ht="51">
      <c r="A301" s="155"/>
      <c r="B301" s="85" t="s">
        <v>17</v>
      </c>
      <c r="C301" s="153" t="s">
        <v>223</v>
      </c>
      <c r="D301" s="172">
        <f>14263.2+1.8+4245.4</f>
        <v>18510.4</v>
      </c>
      <c r="E301" s="154">
        <f>14263+1.8+4244.3</f>
        <v>18509.1</v>
      </c>
      <c r="F301" s="154">
        <f>D301-E301</f>
        <v>1.3000000000029104</v>
      </c>
      <c r="G301" s="154">
        <f aca="true" t="shared" si="55" ref="G301:G364">E301/D301*100</f>
        <v>99.99297692108219</v>
      </c>
    </row>
    <row r="302" spans="1:7" ht="25.5">
      <c r="A302" s="155"/>
      <c r="B302" s="85" t="s">
        <v>18</v>
      </c>
      <c r="C302" s="153" t="s">
        <v>224</v>
      </c>
      <c r="D302" s="172">
        <f>899.3+2219.1</f>
        <v>3118.3999999999996</v>
      </c>
      <c r="E302" s="154">
        <f>880.4+2059.6</f>
        <v>2940</v>
      </c>
      <c r="F302" s="154">
        <f>D302-E302</f>
        <v>178.39999999999964</v>
      </c>
      <c r="G302" s="154">
        <f t="shared" si="55"/>
        <v>94.27911749615188</v>
      </c>
    </row>
    <row r="303" spans="1:7" ht="18" customHeight="1">
      <c r="A303" s="155"/>
      <c r="B303" s="85" t="s">
        <v>19</v>
      </c>
      <c r="C303" s="153" t="s">
        <v>20</v>
      </c>
      <c r="D303" s="172">
        <f>3.6+10.7+336.2</f>
        <v>350.5</v>
      </c>
      <c r="E303" s="154">
        <f>1.8+10.6+334.2</f>
        <v>346.59999999999997</v>
      </c>
      <c r="F303" s="154">
        <f aca="true" t="shared" si="56" ref="F303:F315">D303-E303</f>
        <v>3.900000000000034</v>
      </c>
      <c r="G303" s="154">
        <f t="shared" si="55"/>
        <v>98.88730385164051</v>
      </c>
    </row>
    <row r="304" spans="1:7" ht="18.75" customHeight="1">
      <c r="A304" s="155" t="s">
        <v>530</v>
      </c>
      <c r="B304" s="85"/>
      <c r="C304" s="173" t="s">
        <v>222</v>
      </c>
      <c r="D304" s="154">
        <f>D305</f>
        <v>1351.6</v>
      </c>
      <c r="E304" s="154">
        <f>E305</f>
        <v>1351.4</v>
      </c>
      <c r="F304" s="154">
        <f>F305</f>
        <v>0.1999999999998181</v>
      </c>
      <c r="G304" s="154">
        <f t="shared" si="55"/>
        <v>99.98520272269904</v>
      </c>
    </row>
    <row r="305" spans="1:7" ht="51">
      <c r="A305" s="155"/>
      <c r="B305" s="85" t="s">
        <v>17</v>
      </c>
      <c r="C305" s="153" t="s">
        <v>223</v>
      </c>
      <c r="D305" s="172">
        <v>1351.6</v>
      </c>
      <c r="E305" s="154">
        <v>1351.4</v>
      </c>
      <c r="F305" s="154">
        <f t="shared" si="56"/>
        <v>0.1999999999998181</v>
      </c>
      <c r="G305" s="154">
        <f t="shared" si="55"/>
        <v>99.98520272269904</v>
      </c>
    </row>
    <row r="306" spans="1:7" ht="25.5">
      <c r="A306" s="155" t="s">
        <v>531</v>
      </c>
      <c r="B306" s="85"/>
      <c r="C306" s="176" t="s">
        <v>241</v>
      </c>
      <c r="D306" s="154">
        <f>D307</f>
        <v>1351.6</v>
      </c>
      <c r="E306" s="154">
        <f>E307</f>
        <v>1337.7</v>
      </c>
      <c r="F306" s="154">
        <f>F307</f>
        <v>13.899999999999864</v>
      </c>
      <c r="G306" s="154">
        <f t="shared" si="55"/>
        <v>98.97158922758213</v>
      </c>
    </row>
    <row r="307" spans="1:7" ht="51">
      <c r="A307" s="85"/>
      <c r="B307" s="85" t="s">
        <v>17</v>
      </c>
      <c r="C307" s="153" t="s">
        <v>223</v>
      </c>
      <c r="D307" s="172">
        <v>1351.6</v>
      </c>
      <c r="E307" s="154">
        <v>1337.7</v>
      </c>
      <c r="F307" s="154">
        <f t="shared" si="56"/>
        <v>13.899999999999864</v>
      </c>
      <c r="G307" s="154">
        <f t="shared" si="55"/>
        <v>98.97158922758213</v>
      </c>
    </row>
    <row r="308" spans="1:7" ht="25.5">
      <c r="A308" s="155" t="s">
        <v>532</v>
      </c>
      <c r="B308" s="85"/>
      <c r="C308" s="176" t="s">
        <v>221</v>
      </c>
      <c r="D308" s="154">
        <f>D309</f>
        <v>1951.4</v>
      </c>
      <c r="E308" s="154">
        <f>E309</f>
        <v>1951.3</v>
      </c>
      <c r="F308" s="154">
        <f>F309</f>
        <v>0.10000000000013642</v>
      </c>
      <c r="G308" s="154">
        <f t="shared" si="55"/>
        <v>99.99487547401864</v>
      </c>
    </row>
    <row r="309" spans="1:7" ht="51">
      <c r="A309" s="155"/>
      <c r="B309" s="85" t="s">
        <v>17</v>
      </c>
      <c r="C309" s="153" t="s">
        <v>223</v>
      </c>
      <c r="D309" s="172">
        <v>1951.4</v>
      </c>
      <c r="E309" s="154">
        <v>1951.3</v>
      </c>
      <c r="F309" s="154">
        <f t="shared" si="56"/>
        <v>0.10000000000013642</v>
      </c>
      <c r="G309" s="154">
        <f t="shared" si="55"/>
        <v>99.99487547401864</v>
      </c>
    </row>
    <row r="310" spans="1:7" ht="25.5">
      <c r="A310" s="155" t="s">
        <v>533</v>
      </c>
      <c r="B310" s="85"/>
      <c r="C310" s="153" t="s">
        <v>362</v>
      </c>
      <c r="D310" s="154">
        <f>D311</f>
        <v>25.9</v>
      </c>
      <c r="E310" s="154">
        <f>E311</f>
        <v>25.9</v>
      </c>
      <c r="F310" s="154">
        <f>F311</f>
        <v>0</v>
      </c>
      <c r="G310" s="154">
        <f t="shared" si="55"/>
        <v>100</v>
      </c>
    </row>
    <row r="311" spans="1:7" ht="25.5">
      <c r="A311" s="155"/>
      <c r="B311" s="85" t="s">
        <v>18</v>
      </c>
      <c r="C311" s="153" t="s">
        <v>224</v>
      </c>
      <c r="D311" s="172">
        <v>25.9</v>
      </c>
      <c r="E311" s="154">
        <v>25.9</v>
      </c>
      <c r="F311" s="120">
        <f t="shared" si="56"/>
        <v>0</v>
      </c>
      <c r="G311" s="154">
        <f t="shared" si="55"/>
        <v>100</v>
      </c>
    </row>
    <row r="312" spans="1:7" ht="38.25">
      <c r="A312" s="155" t="s">
        <v>698</v>
      </c>
      <c r="B312" s="85"/>
      <c r="C312" s="153" t="s">
        <v>699</v>
      </c>
      <c r="D312" s="172">
        <f>D313</f>
        <v>122.1</v>
      </c>
      <c r="E312" s="172">
        <f>E313</f>
        <v>122.1</v>
      </c>
      <c r="F312" s="172">
        <f>F313</f>
        <v>0</v>
      </c>
      <c r="G312" s="154">
        <f t="shared" si="55"/>
        <v>100</v>
      </c>
    </row>
    <row r="313" spans="1:7" ht="51">
      <c r="A313" s="155"/>
      <c r="B313" s="85" t="s">
        <v>17</v>
      </c>
      <c r="C313" s="153" t="s">
        <v>223</v>
      </c>
      <c r="D313" s="172">
        <v>122.1</v>
      </c>
      <c r="E313" s="154">
        <v>122.1</v>
      </c>
      <c r="F313" s="120">
        <f t="shared" si="56"/>
        <v>0</v>
      </c>
      <c r="G313" s="154">
        <f t="shared" si="55"/>
        <v>100</v>
      </c>
    </row>
    <row r="314" spans="1:7" ht="76.5" hidden="1">
      <c r="A314" s="155" t="s">
        <v>534</v>
      </c>
      <c r="B314" s="85"/>
      <c r="C314" s="153" t="s">
        <v>363</v>
      </c>
      <c r="D314" s="154">
        <f>D315</f>
        <v>0</v>
      </c>
      <c r="E314" s="154">
        <f>E315</f>
        <v>0</v>
      </c>
      <c r="F314" s="154">
        <f>F315</f>
        <v>0</v>
      </c>
      <c r="G314" s="154" t="e">
        <f t="shared" si="55"/>
        <v>#DIV/0!</v>
      </c>
    </row>
    <row r="315" spans="1:7" ht="51" hidden="1">
      <c r="A315" s="155"/>
      <c r="B315" s="85" t="s">
        <v>17</v>
      </c>
      <c r="C315" s="153" t="s">
        <v>223</v>
      </c>
      <c r="D315" s="172">
        <v>0</v>
      </c>
      <c r="E315" s="154">
        <v>0</v>
      </c>
      <c r="F315" s="120">
        <f t="shared" si="56"/>
        <v>0</v>
      </c>
      <c r="G315" s="154" t="e">
        <f t="shared" si="55"/>
        <v>#DIV/0!</v>
      </c>
    </row>
    <row r="316" spans="1:7" ht="38.25">
      <c r="A316" s="168" t="s">
        <v>535</v>
      </c>
      <c r="B316" s="29"/>
      <c r="C316" s="198" t="s">
        <v>307</v>
      </c>
      <c r="D316" s="174">
        <f>D317</f>
        <v>371.6</v>
      </c>
      <c r="E316" s="174">
        <f aca="true" t="shared" si="57" ref="D316:F317">E317</f>
        <v>371.6</v>
      </c>
      <c r="F316" s="174">
        <f t="shared" si="57"/>
        <v>0</v>
      </c>
      <c r="G316" s="174">
        <f t="shared" si="55"/>
        <v>100</v>
      </c>
    </row>
    <row r="317" spans="1:7" ht="12.75">
      <c r="A317" s="155" t="s">
        <v>790</v>
      </c>
      <c r="B317" s="85"/>
      <c r="C317" s="153" t="s">
        <v>791</v>
      </c>
      <c r="D317" s="154">
        <f t="shared" si="57"/>
        <v>371.6</v>
      </c>
      <c r="E317" s="154">
        <f t="shared" si="57"/>
        <v>371.6</v>
      </c>
      <c r="F317" s="154">
        <f t="shared" si="57"/>
        <v>0</v>
      </c>
      <c r="G317" s="154">
        <f t="shared" si="55"/>
        <v>100</v>
      </c>
    </row>
    <row r="318" spans="1:7" ht="12.75">
      <c r="A318" s="155"/>
      <c r="B318" s="85" t="s">
        <v>24</v>
      </c>
      <c r="C318" s="153" t="s">
        <v>110</v>
      </c>
      <c r="D318" s="172">
        <v>371.6</v>
      </c>
      <c r="E318" s="154">
        <v>371.6</v>
      </c>
      <c r="F318" s="120">
        <f>D318-E318</f>
        <v>0</v>
      </c>
      <c r="G318" s="154">
        <f t="shared" si="55"/>
        <v>100</v>
      </c>
    </row>
    <row r="319" spans="1:7" ht="25.5">
      <c r="A319" s="168" t="s">
        <v>536</v>
      </c>
      <c r="B319" s="29"/>
      <c r="C319" s="178" t="s">
        <v>317</v>
      </c>
      <c r="D319" s="174">
        <f>D320+D323+D326+D328+D334+D332+D336+D330</f>
        <v>14800.1</v>
      </c>
      <c r="E319" s="174">
        <f>E320+E323+E326+E328+E334+E332+E336+E330</f>
        <v>14633.9</v>
      </c>
      <c r="F319" s="174">
        <f>F320+F323+F326+F328+F334+F332+F336+F330</f>
        <v>166.2</v>
      </c>
      <c r="G319" s="174">
        <f t="shared" si="55"/>
        <v>98.87703461463097</v>
      </c>
    </row>
    <row r="320" spans="1:7" ht="38.25">
      <c r="A320" s="155" t="s">
        <v>537</v>
      </c>
      <c r="B320" s="85"/>
      <c r="C320" s="173" t="s">
        <v>709</v>
      </c>
      <c r="D320" s="154">
        <f>SUM(D321:D322)</f>
        <v>13629.3</v>
      </c>
      <c r="E320" s="154">
        <f>SUM(E321:E322)</f>
        <v>13629.3</v>
      </c>
      <c r="F320" s="154">
        <f>SUM(F321:F322)</f>
        <v>0</v>
      </c>
      <c r="G320" s="154">
        <f t="shared" si="55"/>
        <v>100</v>
      </c>
    </row>
    <row r="321" spans="1:7" ht="25.5">
      <c r="A321" s="180"/>
      <c r="B321" s="181" t="s">
        <v>18</v>
      </c>
      <c r="C321" s="153" t="s">
        <v>224</v>
      </c>
      <c r="D321" s="172">
        <v>598.9</v>
      </c>
      <c r="E321" s="154">
        <v>598.9</v>
      </c>
      <c r="F321" s="120">
        <f aca="true" t="shared" si="58" ref="F321:F337">D321-E321</f>
        <v>0</v>
      </c>
      <c r="G321" s="154">
        <f t="shared" si="55"/>
        <v>100</v>
      </c>
    </row>
    <row r="322" spans="1:7" ht="21" customHeight="1">
      <c r="A322" s="180"/>
      <c r="B322" s="85" t="s">
        <v>19</v>
      </c>
      <c r="C322" s="153" t="s">
        <v>20</v>
      </c>
      <c r="D322" s="172">
        <v>13030.4</v>
      </c>
      <c r="E322" s="154">
        <v>13030.4</v>
      </c>
      <c r="F322" s="120">
        <f t="shared" si="58"/>
        <v>0</v>
      </c>
      <c r="G322" s="154">
        <f t="shared" si="55"/>
        <v>100</v>
      </c>
    </row>
    <row r="323" spans="1:7" ht="25.5">
      <c r="A323" s="155" t="s">
        <v>538</v>
      </c>
      <c r="B323" s="180"/>
      <c r="C323" s="176" t="s">
        <v>819</v>
      </c>
      <c r="D323" s="154">
        <f>D324+D325</f>
        <v>174.3</v>
      </c>
      <c r="E323" s="154">
        <f>E324+E325</f>
        <v>107.3</v>
      </c>
      <c r="F323" s="154">
        <f>F324+F325</f>
        <v>67.00000000000001</v>
      </c>
      <c r="G323" s="154">
        <f t="shared" si="55"/>
        <v>61.56052782558806</v>
      </c>
    </row>
    <row r="324" spans="1:7" ht="21" customHeight="1">
      <c r="A324" s="155"/>
      <c r="B324" s="85" t="s">
        <v>21</v>
      </c>
      <c r="C324" s="153" t="s">
        <v>22</v>
      </c>
      <c r="D324" s="172">
        <v>153.3</v>
      </c>
      <c r="E324" s="154">
        <v>107.3</v>
      </c>
      <c r="F324" s="154">
        <f t="shared" si="58"/>
        <v>46.000000000000014</v>
      </c>
      <c r="G324" s="154">
        <f t="shared" si="55"/>
        <v>69.9934768427919</v>
      </c>
    </row>
    <row r="325" spans="1:7" ht="18" customHeight="1">
      <c r="A325" s="155"/>
      <c r="B325" s="85" t="s">
        <v>19</v>
      </c>
      <c r="C325" s="153" t="s">
        <v>20</v>
      </c>
      <c r="D325" s="172">
        <v>21</v>
      </c>
      <c r="E325" s="154">
        <v>0</v>
      </c>
      <c r="F325" s="154">
        <f t="shared" si="58"/>
        <v>21</v>
      </c>
      <c r="G325" s="154">
        <f t="shared" si="55"/>
        <v>0</v>
      </c>
    </row>
    <row r="326" spans="1:7" ht="17.25" customHeight="1">
      <c r="A326" s="155" t="s">
        <v>539</v>
      </c>
      <c r="B326" s="85"/>
      <c r="C326" s="197" t="s">
        <v>225</v>
      </c>
      <c r="D326" s="154">
        <f>D327</f>
        <v>85</v>
      </c>
      <c r="E326" s="154">
        <f>E327</f>
        <v>70.5</v>
      </c>
      <c r="F326" s="154">
        <f>F327</f>
        <v>14.5</v>
      </c>
      <c r="G326" s="154">
        <f t="shared" si="55"/>
        <v>82.94117647058825</v>
      </c>
    </row>
    <row r="327" spans="1:7" ht="25.5">
      <c r="A327" s="155"/>
      <c r="B327" s="85" t="s">
        <v>18</v>
      </c>
      <c r="C327" s="153" t="s">
        <v>224</v>
      </c>
      <c r="D327" s="172">
        <v>85</v>
      </c>
      <c r="E327" s="154">
        <v>70.5</v>
      </c>
      <c r="F327" s="154">
        <f t="shared" si="58"/>
        <v>14.5</v>
      </c>
      <c r="G327" s="154">
        <f t="shared" si="55"/>
        <v>82.94117647058825</v>
      </c>
    </row>
    <row r="328" spans="1:7" ht="25.5">
      <c r="A328" s="181" t="s">
        <v>540</v>
      </c>
      <c r="B328" s="180"/>
      <c r="C328" s="197" t="s">
        <v>318</v>
      </c>
      <c r="D328" s="154">
        <f>D329</f>
        <v>309.2</v>
      </c>
      <c r="E328" s="154">
        <f>E329</f>
        <v>303.5</v>
      </c>
      <c r="F328" s="154">
        <f>F329</f>
        <v>5.699999999999989</v>
      </c>
      <c r="G328" s="154">
        <f t="shared" si="55"/>
        <v>98.15653298835706</v>
      </c>
    </row>
    <row r="329" spans="1:7" ht="19.5" customHeight="1">
      <c r="A329" s="155"/>
      <c r="B329" s="85" t="s">
        <v>21</v>
      </c>
      <c r="C329" s="153" t="s">
        <v>22</v>
      </c>
      <c r="D329" s="172">
        <v>309.2</v>
      </c>
      <c r="E329" s="154">
        <v>303.5</v>
      </c>
      <c r="F329" s="154">
        <f t="shared" si="58"/>
        <v>5.699999999999989</v>
      </c>
      <c r="G329" s="154">
        <f t="shared" si="55"/>
        <v>98.15653298835706</v>
      </c>
    </row>
    <row r="330" spans="1:7" ht="33" customHeight="1">
      <c r="A330" s="155" t="s">
        <v>825</v>
      </c>
      <c r="B330" s="85"/>
      <c r="C330" s="153" t="s">
        <v>701</v>
      </c>
      <c r="D330" s="172">
        <f>D331</f>
        <v>30</v>
      </c>
      <c r="E330" s="172">
        <f>E331</f>
        <v>30</v>
      </c>
      <c r="F330" s="172">
        <f>F331</f>
        <v>0</v>
      </c>
      <c r="G330" s="154">
        <f t="shared" si="55"/>
        <v>100</v>
      </c>
    </row>
    <row r="331" spans="1:7" ht="32.25" customHeight="1">
      <c r="A331" s="155"/>
      <c r="B331" s="85" t="s">
        <v>26</v>
      </c>
      <c r="C331" s="153" t="s">
        <v>27</v>
      </c>
      <c r="D331" s="172">
        <v>30</v>
      </c>
      <c r="E331" s="154">
        <v>30</v>
      </c>
      <c r="F331" s="154">
        <f t="shared" si="58"/>
        <v>0</v>
      </c>
      <c r="G331" s="154">
        <f t="shared" si="55"/>
        <v>100</v>
      </c>
    </row>
    <row r="332" spans="1:7" ht="19.5" customHeight="1" hidden="1">
      <c r="A332" s="155" t="s">
        <v>809</v>
      </c>
      <c r="B332" s="85"/>
      <c r="C332" s="153" t="s">
        <v>811</v>
      </c>
      <c r="D332" s="172">
        <f>D333</f>
        <v>0</v>
      </c>
      <c r="E332" s="172">
        <f>E333</f>
        <v>0</v>
      </c>
      <c r="F332" s="154">
        <f>F333</f>
        <v>0</v>
      </c>
      <c r="G332" s="154" t="e">
        <f t="shared" si="55"/>
        <v>#DIV/0!</v>
      </c>
    </row>
    <row r="333" spans="1:7" ht="30" customHeight="1" hidden="1">
      <c r="A333" s="155"/>
      <c r="B333" s="85" t="s">
        <v>18</v>
      </c>
      <c r="C333" s="153" t="s">
        <v>224</v>
      </c>
      <c r="D333" s="172">
        <v>0</v>
      </c>
      <c r="E333" s="154">
        <v>0</v>
      </c>
      <c r="F333" s="154">
        <f t="shared" si="58"/>
        <v>0</v>
      </c>
      <c r="G333" s="154" t="e">
        <f t="shared" si="55"/>
        <v>#DIV/0!</v>
      </c>
    </row>
    <row r="334" spans="1:7" ht="33.75" customHeight="1">
      <c r="A334" s="155" t="s">
        <v>700</v>
      </c>
      <c r="B334" s="85"/>
      <c r="C334" s="153" t="s">
        <v>701</v>
      </c>
      <c r="D334" s="172">
        <f>D335</f>
        <v>72.1</v>
      </c>
      <c r="E334" s="172">
        <f>E335</f>
        <v>72.1</v>
      </c>
      <c r="F334" s="154">
        <f>F335</f>
        <v>0</v>
      </c>
      <c r="G334" s="154">
        <f t="shared" si="55"/>
        <v>100</v>
      </c>
    </row>
    <row r="335" spans="1:7" ht="32.25" customHeight="1">
      <c r="A335" s="155"/>
      <c r="B335" s="85" t="s">
        <v>26</v>
      </c>
      <c r="C335" s="153" t="s">
        <v>27</v>
      </c>
      <c r="D335" s="172">
        <v>72.1</v>
      </c>
      <c r="E335" s="154">
        <v>72.1</v>
      </c>
      <c r="F335" s="154">
        <f t="shared" si="58"/>
        <v>0</v>
      </c>
      <c r="G335" s="154">
        <f t="shared" si="55"/>
        <v>100</v>
      </c>
    </row>
    <row r="336" spans="1:7" ht="25.5" customHeight="1">
      <c r="A336" s="155" t="s">
        <v>810</v>
      </c>
      <c r="B336" s="85"/>
      <c r="C336" s="153" t="s">
        <v>811</v>
      </c>
      <c r="D336" s="172">
        <f>D337</f>
        <v>500.2</v>
      </c>
      <c r="E336" s="172">
        <f>E337</f>
        <v>421.2</v>
      </c>
      <c r="F336" s="172">
        <f>F337</f>
        <v>79</v>
      </c>
      <c r="G336" s="154">
        <f t="shared" si="55"/>
        <v>84.2063174730108</v>
      </c>
    </row>
    <row r="337" spans="1:7" ht="32.25" customHeight="1">
      <c r="A337" s="155"/>
      <c r="B337" s="85" t="s">
        <v>18</v>
      </c>
      <c r="C337" s="153" t="s">
        <v>224</v>
      </c>
      <c r="D337" s="172">
        <v>500.2</v>
      </c>
      <c r="E337" s="154">
        <v>421.2</v>
      </c>
      <c r="F337" s="154">
        <f t="shared" si="58"/>
        <v>79</v>
      </c>
      <c r="G337" s="154">
        <f t="shared" si="55"/>
        <v>84.2063174730108</v>
      </c>
    </row>
    <row r="338" spans="1:7" ht="19.5" customHeight="1">
      <c r="A338" s="168" t="s">
        <v>541</v>
      </c>
      <c r="B338" s="29"/>
      <c r="C338" s="148" t="s">
        <v>337</v>
      </c>
      <c r="D338" s="174">
        <f aca="true" t="shared" si="59" ref="D338:F339">D339</f>
        <v>1134.2</v>
      </c>
      <c r="E338" s="174">
        <f t="shared" si="59"/>
        <v>1134.2</v>
      </c>
      <c r="F338" s="174">
        <f t="shared" si="59"/>
        <v>0</v>
      </c>
      <c r="G338" s="174">
        <f t="shared" si="55"/>
        <v>100</v>
      </c>
    </row>
    <row r="339" spans="1:7" ht="38.25">
      <c r="A339" s="155" t="s">
        <v>542</v>
      </c>
      <c r="B339" s="85"/>
      <c r="C339" s="173" t="s">
        <v>338</v>
      </c>
      <c r="D339" s="154">
        <f t="shared" si="59"/>
        <v>1134.2</v>
      </c>
      <c r="E339" s="154">
        <f t="shared" si="59"/>
        <v>1134.2</v>
      </c>
      <c r="F339" s="154">
        <f t="shared" si="59"/>
        <v>0</v>
      </c>
      <c r="G339" s="154">
        <f t="shared" si="55"/>
        <v>100</v>
      </c>
    </row>
    <row r="340" spans="1:7" ht="21" customHeight="1">
      <c r="A340" s="155"/>
      <c r="B340" s="85" t="s">
        <v>19</v>
      </c>
      <c r="C340" s="153" t="s">
        <v>20</v>
      </c>
      <c r="D340" s="172">
        <v>1134.2</v>
      </c>
      <c r="E340" s="154">
        <v>1134.2</v>
      </c>
      <c r="F340" s="120">
        <f>D340-E340</f>
        <v>0</v>
      </c>
      <c r="G340" s="154">
        <f t="shared" si="55"/>
        <v>100</v>
      </c>
    </row>
    <row r="341" spans="1:7" ht="19.5" customHeight="1">
      <c r="A341" s="168" t="s">
        <v>543</v>
      </c>
      <c r="B341" s="29"/>
      <c r="C341" s="199" t="s">
        <v>350</v>
      </c>
      <c r="D341" s="174">
        <f>D342+D344+D346+D348</f>
        <v>440.6</v>
      </c>
      <c r="E341" s="174">
        <f>E342+E344+E346+E348</f>
        <v>426.6</v>
      </c>
      <c r="F341" s="174">
        <f>F342+F344+F346+F348</f>
        <v>14</v>
      </c>
      <c r="G341" s="174">
        <f>E341/D341*100</f>
        <v>96.82251475261008</v>
      </c>
    </row>
    <row r="342" spans="1:7" ht="19.5" customHeight="1">
      <c r="A342" s="155" t="s">
        <v>642</v>
      </c>
      <c r="B342" s="85"/>
      <c r="C342" s="153" t="s">
        <v>656</v>
      </c>
      <c r="D342" s="154">
        <f>D343</f>
        <v>109</v>
      </c>
      <c r="E342" s="154">
        <f>E343</f>
        <v>109</v>
      </c>
      <c r="F342" s="154">
        <f>F343</f>
        <v>0</v>
      </c>
      <c r="G342" s="154">
        <f t="shared" si="55"/>
        <v>100</v>
      </c>
    </row>
    <row r="343" spans="1:7" ht="19.5" customHeight="1">
      <c r="A343" s="155"/>
      <c r="B343" s="85" t="s">
        <v>21</v>
      </c>
      <c r="C343" s="153" t="s">
        <v>22</v>
      </c>
      <c r="D343" s="154">
        <v>109</v>
      </c>
      <c r="E343" s="154">
        <v>109</v>
      </c>
      <c r="F343" s="154">
        <f>D343-E343</f>
        <v>0</v>
      </c>
      <c r="G343" s="154">
        <f t="shared" si="55"/>
        <v>100</v>
      </c>
    </row>
    <row r="344" spans="1:7" ht="51">
      <c r="A344" s="155" t="s">
        <v>544</v>
      </c>
      <c r="B344" s="85"/>
      <c r="C344" s="177" t="s">
        <v>351</v>
      </c>
      <c r="D344" s="154">
        <f>D345</f>
        <v>277.6</v>
      </c>
      <c r="E344" s="154">
        <f>E345</f>
        <v>263.6</v>
      </c>
      <c r="F344" s="154">
        <f>F345</f>
        <v>14</v>
      </c>
      <c r="G344" s="154">
        <f t="shared" si="55"/>
        <v>94.95677233429394</v>
      </c>
    </row>
    <row r="345" spans="1:7" ht="12.75">
      <c r="A345" s="155"/>
      <c r="B345" s="85" t="s">
        <v>21</v>
      </c>
      <c r="C345" s="153" t="s">
        <v>22</v>
      </c>
      <c r="D345" s="172">
        <v>277.6</v>
      </c>
      <c r="E345" s="154">
        <v>263.6</v>
      </c>
      <c r="F345" s="154">
        <f>D345-E345</f>
        <v>14</v>
      </c>
      <c r="G345" s="154">
        <f t="shared" si="55"/>
        <v>94.95677233429394</v>
      </c>
    </row>
    <row r="346" spans="1:7" ht="38.25" hidden="1">
      <c r="A346" s="155" t="s">
        <v>812</v>
      </c>
      <c r="B346" s="85"/>
      <c r="C346" s="196" t="s">
        <v>703</v>
      </c>
      <c r="D346" s="172">
        <f>D347</f>
        <v>0</v>
      </c>
      <c r="E346" s="172">
        <f>E347</f>
        <v>0</v>
      </c>
      <c r="F346" s="172">
        <f>F347</f>
        <v>0</v>
      </c>
      <c r="G346" s="154" t="e">
        <f t="shared" si="55"/>
        <v>#DIV/0!</v>
      </c>
    </row>
    <row r="347" spans="1:7" ht="25.5" hidden="1">
      <c r="A347" s="155"/>
      <c r="B347" s="85" t="s">
        <v>26</v>
      </c>
      <c r="C347" s="153" t="s">
        <v>27</v>
      </c>
      <c r="D347" s="172">
        <v>0</v>
      </c>
      <c r="E347" s="154">
        <v>0</v>
      </c>
      <c r="F347" s="154">
        <f>D347-E347</f>
        <v>0</v>
      </c>
      <c r="G347" s="154" t="e">
        <f t="shared" si="55"/>
        <v>#DIV/0!</v>
      </c>
    </row>
    <row r="348" spans="1:7" ht="51">
      <c r="A348" s="155" t="s">
        <v>813</v>
      </c>
      <c r="B348" s="85"/>
      <c r="C348" s="196" t="s">
        <v>708</v>
      </c>
      <c r="D348" s="172">
        <f>D349</f>
        <v>54</v>
      </c>
      <c r="E348" s="172">
        <f>E349</f>
        <v>54</v>
      </c>
      <c r="F348" s="172">
        <f>F349</f>
        <v>0</v>
      </c>
      <c r="G348" s="154">
        <f t="shared" si="55"/>
        <v>100</v>
      </c>
    </row>
    <row r="349" spans="1:7" ht="25.5">
      <c r="A349" s="155"/>
      <c r="B349" s="85" t="s">
        <v>26</v>
      </c>
      <c r="C349" s="153" t="s">
        <v>27</v>
      </c>
      <c r="D349" s="172">
        <v>54</v>
      </c>
      <c r="E349" s="154">
        <v>54</v>
      </c>
      <c r="F349" s="154">
        <f>D349-E349</f>
        <v>0</v>
      </c>
      <c r="G349" s="154">
        <f t="shared" si="55"/>
        <v>100</v>
      </c>
    </row>
    <row r="350" spans="1:7" ht="63.75">
      <c r="A350" s="168" t="s">
        <v>792</v>
      </c>
      <c r="B350" s="85"/>
      <c r="C350" s="255" t="s">
        <v>793</v>
      </c>
      <c r="D350" s="169">
        <f>D351+D353+D355</f>
        <v>327.3</v>
      </c>
      <c r="E350" s="169">
        <f>E351+E353+E355</f>
        <v>327.3</v>
      </c>
      <c r="F350" s="169">
        <f>F351+F353+F355</f>
        <v>0</v>
      </c>
      <c r="G350" s="174">
        <f t="shared" si="55"/>
        <v>100</v>
      </c>
    </row>
    <row r="351" spans="1:7" ht="51">
      <c r="A351" s="155" t="s">
        <v>794</v>
      </c>
      <c r="B351" s="85"/>
      <c r="C351" s="256" t="s">
        <v>795</v>
      </c>
      <c r="D351" s="172">
        <f>D352</f>
        <v>257.3</v>
      </c>
      <c r="E351" s="172">
        <f>E352</f>
        <v>257.3</v>
      </c>
      <c r="F351" s="172">
        <f>F352</f>
        <v>0</v>
      </c>
      <c r="G351" s="154">
        <f t="shared" si="55"/>
        <v>100</v>
      </c>
    </row>
    <row r="352" spans="1:7" ht="12.75">
      <c r="A352" s="155"/>
      <c r="B352" s="85" t="s">
        <v>24</v>
      </c>
      <c r="C352" s="153" t="s">
        <v>110</v>
      </c>
      <c r="D352" s="172">
        <v>257.3</v>
      </c>
      <c r="E352" s="154">
        <v>257.3</v>
      </c>
      <c r="F352" s="154">
        <f>D352-E352</f>
        <v>0</v>
      </c>
      <c r="G352" s="154">
        <f t="shared" si="55"/>
        <v>100</v>
      </c>
    </row>
    <row r="353" spans="1:7" ht="51">
      <c r="A353" s="155" t="s">
        <v>796</v>
      </c>
      <c r="B353" s="85"/>
      <c r="C353" s="256" t="s">
        <v>795</v>
      </c>
      <c r="D353" s="172">
        <f>D354</f>
        <v>35</v>
      </c>
      <c r="E353" s="172">
        <f>E354</f>
        <v>35</v>
      </c>
      <c r="F353" s="172">
        <f>F354</f>
        <v>0</v>
      </c>
      <c r="G353" s="154">
        <f t="shared" si="55"/>
        <v>100</v>
      </c>
    </row>
    <row r="354" spans="1:7" ht="12.75">
      <c r="A354" s="155"/>
      <c r="B354" s="85" t="s">
        <v>24</v>
      </c>
      <c r="C354" s="153" t="s">
        <v>110</v>
      </c>
      <c r="D354" s="172">
        <v>35</v>
      </c>
      <c r="E354" s="154">
        <v>35</v>
      </c>
      <c r="F354" s="154">
        <f>D354-E354</f>
        <v>0</v>
      </c>
      <c r="G354" s="154">
        <f t="shared" si="55"/>
        <v>100</v>
      </c>
    </row>
    <row r="355" spans="1:7" ht="51">
      <c r="A355" s="155" t="s">
        <v>797</v>
      </c>
      <c r="B355" s="85"/>
      <c r="C355" s="256" t="s">
        <v>795</v>
      </c>
      <c r="D355" s="172">
        <f>D356</f>
        <v>35</v>
      </c>
      <c r="E355" s="172">
        <f>E356</f>
        <v>35</v>
      </c>
      <c r="F355" s="172">
        <f>F356</f>
        <v>0</v>
      </c>
      <c r="G355" s="154">
        <f t="shared" si="55"/>
        <v>100</v>
      </c>
    </row>
    <row r="356" spans="1:7" ht="12.75">
      <c r="A356" s="155"/>
      <c r="B356" s="85" t="s">
        <v>24</v>
      </c>
      <c r="C356" s="153" t="s">
        <v>110</v>
      </c>
      <c r="D356" s="172">
        <v>35</v>
      </c>
      <c r="E356" s="154">
        <v>35</v>
      </c>
      <c r="F356" s="154">
        <f>D356-E356</f>
        <v>0</v>
      </c>
      <c r="G356" s="154">
        <f t="shared" si="55"/>
        <v>100</v>
      </c>
    </row>
    <row r="357" spans="1:7" ht="76.5">
      <c r="A357" s="168" t="s">
        <v>798</v>
      </c>
      <c r="B357" s="85"/>
      <c r="C357" s="255" t="s">
        <v>799</v>
      </c>
      <c r="D357" s="169">
        <f aca="true" t="shared" si="60" ref="D357:F358">D358</f>
        <v>20</v>
      </c>
      <c r="E357" s="169">
        <f t="shared" si="60"/>
        <v>20</v>
      </c>
      <c r="F357" s="169">
        <f t="shared" si="60"/>
        <v>0</v>
      </c>
      <c r="G357" s="174">
        <f t="shared" si="55"/>
        <v>100</v>
      </c>
    </row>
    <row r="358" spans="1:7" ht="76.5">
      <c r="A358" s="155" t="s">
        <v>800</v>
      </c>
      <c r="B358" s="85"/>
      <c r="C358" s="256" t="s">
        <v>799</v>
      </c>
      <c r="D358" s="172">
        <f t="shared" si="60"/>
        <v>20</v>
      </c>
      <c r="E358" s="172">
        <f t="shared" si="60"/>
        <v>20</v>
      </c>
      <c r="F358" s="172">
        <f t="shared" si="60"/>
        <v>0</v>
      </c>
      <c r="G358" s="154">
        <f t="shared" si="55"/>
        <v>100</v>
      </c>
    </row>
    <row r="359" spans="1:7" ht="12.75">
      <c r="A359" s="155"/>
      <c r="B359" s="85" t="s">
        <v>24</v>
      </c>
      <c r="C359" s="153" t="s">
        <v>110</v>
      </c>
      <c r="D359" s="172">
        <v>20</v>
      </c>
      <c r="E359" s="154">
        <v>20</v>
      </c>
      <c r="F359" s="154">
        <f>D359-E359</f>
        <v>0</v>
      </c>
      <c r="G359" s="154">
        <f t="shared" si="55"/>
        <v>100</v>
      </c>
    </row>
    <row r="360" spans="1:7" ht="12.75">
      <c r="A360" s="168" t="s">
        <v>826</v>
      </c>
      <c r="B360" s="85"/>
      <c r="C360" s="255" t="s">
        <v>828</v>
      </c>
      <c r="D360" s="169">
        <f aca="true" t="shared" si="61" ref="D360:F361">D361</f>
        <v>140.6</v>
      </c>
      <c r="E360" s="169">
        <f t="shared" si="61"/>
        <v>140.5</v>
      </c>
      <c r="F360" s="169">
        <f t="shared" si="61"/>
        <v>0.09999999999999432</v>
      </c>
      <c r="G360" s="174">
        <f t="shared" si="55"/>
        <v>99.92887624466572</v>
      </c>
    </row>
    <row r="361" spans="1:7" ht="12.75">
      <c r="A361" s="155" t="s">
        <v>827</v>
      </c>
      <c r="B361" s="85"/>
      <c r="C361" s="256" t="s">
        <v>829</v>
      </c>
      <c r="D361" s="172">
        <f t="shared" si="61"/>
        <v>140.6</v>
      </c>
      <c r="E361" s="172">
        <f t="shared" si="61"/>
        <v>140.5</v>
      </c>
      <c r="F361" s="172">
        <f t="shared" si="61"/>
        <v>0.09999999999999432</v>
      </c>
      <c r="G361" s="154">
        <f t="shared" si="55"/>
        <v>99.92887624466572</v>
      </c>
    </row>
    <row r="362" spans="1:7" ht="25.5">
      <c r="A362" s="155"/>
      <c r="B362" s="85" t="s">
        <v>18</v>
      </c>
      <c r="C362" s="153" t="s">
        <v>224</v>
      </c>
      <c r="D362" s="172">
        <v>140.6</v>
      </c>
      <c r="E362" s="154">
        <v>140.5</v>
      </c>
      <c r="F362" s="172">
        <f>D362-E362</f>
        <v>0.09999999999999432</v>
      </c>
      <c r="G362" s="154">
        <f t="shared" si="55"/>
        <v>99.92887624466572</v>
      </c>
    </row>
    <row r="363" spans="1:7" ht="12.75">
      <c r="A363" s="155"/>
      <c r="B363" s="85"/>
      <c r="C363" s="153"/>
      <c r="D363" s="172"/>
      <c r="E363" s="174"/>
      <c r="F363" s="119"/>
      <c r="G363" s="174"/>
    </row>
    <row r="364" spans="1:7" ht="12.75">
      <c r="A364" s="155"/>
      <c r="B364" s="85"/>
      <c r="C364" s="202" t="s">
        <v>153</v>
      </c>
      <c r="D364" s="169">
        <f>D9+D27+D52+D93+D108+D126+D181+D202+D241+D290+D299+D316+D319+D338+D341+D350+D357+D112+D360</f>
        <v>277065.39999999997</v>
      </c>
      <c r="E364" s="169">
        <f>E9+E27+E52+E93+E108+E126+E181+E202+E241+E290+E299+E316+E319+E338+E341+E350+E357+E112+E360</f>
        <v>255964.80000000002</v>
      </c>
      <c r="F364" s="169">
        <f>F9+F27+F52+F93+F108+F126+F181+F202+F241+F290+F299+F316+F319+F338+F341+F350+F357+F112+F360</f>
        <v>21100.600000000002</v>
      </c>
      <c r="G364" s="174">
        <f t="shared" si="55"/>
        <v>92.38425295977054</v>
      </c>
    </row>
    <row r="365" spans="5:7" ht="12">
      <c r="E365" s="25"/>
      <c r="F365" s="25"/>
      <c r="G365" s="25"/>
    </row>
    <row r="366" spans="5:7" ht="12">
      <c r="E366" s="25"/>
      <c r="F366" s="25"/>
      <c r="G366" s="25"/>
    </row>
    <row r="367" spans="5:7" ht="12">
      <c r="E367" s="25"/>
      <c r="F367" s="25"/>
      <c r="G367" s="25"/>
    </row>
    <row r="368" spans="5:7" ht="12">
      <c r="E368" s="25"/>
      <c r="F368" s="25"/>
      <c r="G368" s="25"/>
    </row>
    <row r="369" spans="5:7" ht="12">
      <c r="E369" s="25"/>
      <c r="F369" s="25"/>
      <c r="G369" s="25"/>
    </row>
    <row r="370" spans="5:7" ht="12">
      <c r="E370" s="25"/>
      <c r="F370" s="25"/>
      <c r="G370" s="25"/>
    </row>
    <row r="371" spans="5:7" ht="12">
      <c r="E371" s="25"/>
      <c r="F371" s="25"/>
      <c r="G371" s="25"/>
    </row>
    <row r="372" spans="5:7" ht="12">
      <c r="E372" s="25"/>
      <c r="F372" s="25"/>
      <c r="G372" s="25"/>
    </row>
    <row r="373" spans="5:7" ht="12">
      <c r="E373" s="25"/>
      <c r="F373" s="25"/>
      <c r="G373" s="25"/>
    </row>
    <row r="374" spans="5:7" ht="12">
      <c r="E374" s="25"/>
      <c r="F374" s="25"/>
      <c r="G374" s="25"/>
    </row>
    <row r="375" spans="5:7" ht="12">
      <c r="E375" s="25"/>
      <c r="F375" s="25"/>
      <c r="G375" s="25"/>
    </row>
    <row r="376" spans="5:7" ht="12">
      <c r="E376" s="25"/>
      <c r="F376" s="25"/>
      <c r="G376" s="25"/>
    </row>
    <row r="377" spans="5:7" ht="12">
      <c r="E377" s="25"/>
      <c r="F377" s="25"/>
      <c r="G377" s="25"/>
    </row>
    <row r="378" spans="5:7" ht="12">
      <c r="E378" s="25"/>
      <c r="F378" s="25"/>
      <c r="G378" s="25"/>
    </row>
    <row r="379" spans="5:7" ht="12">
      <c r="E379" s="25"/>
      <c r="F379" s="25"/>
      <c r="G379" s="25"/>
    </row>
    <row r="380" spans="5:7" ht="12">
      <c r="E380" s="25"/>
      <c r="F380" s="25"/>
      <c r="G380" s="25"/>
    </row>
    <row r="381" spans="5:7" ht="12">
      <c r="E381" s="25"/>
      <c r="F381" s="25"/>
      <c r="G381" s="25"/>
    </row>
    <row r="382" spans="5:7" ht="12">
      <c r="E382" s="25"/>
      <c r="F382" s="25"/>
      <c r="G382" s="25"/>
    </row>
    <row r="383" spans="5:7" ht="12">
      <c r="E383" s="25"/>
      <c r="F383" s="25"/>
      <c r="G383" s="25"/>
    </row>
    <row r="384" spans="5:7" ht="12">
      <c r="E384" s="25"/>
      <c r="F384" s="25"/>
      <c r="G384" s="25"/>
    </row>
    <row r="385" spans="5:7" ht="12">
      <c r="E385" s="25"/>
      <c r="F385" s="25"/>
      <c r="G385" s="25"/>
    </row>
    <row r="386" spans="5:7" ht="12">
      <c r="E386" s="25"/>
      <c r="F386" s="25"/>
      <c r="G386" s="25"/>
    </row>
    <row r="387" spans="5:7" ht="12">
      <c r="E387" s="25"/>
      <c r="F387" s="25"/>
      <c r="G387" s="25"/>
    </row>
    <row r="388" spans="5:7" ht="12">
      <c r="E388" s="25"/>
      <c r="F388" s="25"/>
      <c r="G388" s="25"/>
    </row>
    <row r="389" spans="5:7" ht="12">
      <c r="E389" s="25"/>
      <c r="F389" s="25"/>
      <c r="G389" s="25"/>
    </row>
    <row r="390" spans="5:7" ht="12">
      <c r="E390" s="25"/>
      <c r="F390" s="25"/>
      <c r="G390" s="25"/>
    </row>
    <row r="391" spans="5:7" ht="12">
      <c r="E391" s="25"/>
      <c r="F391" s="25"/>
      <c r="G391" s="25"/>
    </row>
    <row r="392" spans="5:7" ht="12">
      <c r="E392" s="25"/>
      <c r="F392" s="25"/>
      <c r="G392" s="25"/>
    </row>
    <row r="393" spans="5:7" ht="12">
      <c r="E393" s="25"/>
      <c r="F393" s="25"/>
      <c r="G393" s="25"/>
    </row>
    <row r="394" spans="5:7" ht="12">
      <c r="E394" s="25"/>
      <c r="F394" s="25"/>
      <c r="G394" s="25"/>
    </row>
    <row r="395" spans="5:7" ht="12">
      <c r="E395" s="25"/>
      <c r="F395" s="25"/>
      <c r="G395" s="25"/>
    </row>
    <row r="396" spans="5:7" ht="12">
      <c r="E396" s="25"/>
      <c r="F396" s="25"/>
      <c r="G396" s="25"/>
    </row>
    <row r="397" spans="5:7" ht="12">
      <c r="E397" s="25"/>
      <c r="F397" s="25"/>
      <c r="G397" s="25"/>
    </row>
    <row r="398" spans="5:7" ht="12">
      <c r="E398" s="25"/>
      <c r="F398" s="25"/>
      <c r="G398" s="25"/>
    </row>
    <row r="399" spans="5:7" ht="12">
      <c r="E399" s="25"/>
      <c r="F399" s="25"/>
      <c r="G399" s="25"/>
    </row>
    <row r="400" spans="5:7" ht="12">
      <c r="E400" s="25"/>
      <c r="F400" s="25"/>
      <c r="G400" s="25"/>
    </row>
    <row r="401" spans="5:7" ht="12">
      <c r="E401" s="25"/>
      <c r="F401" s="25"/>
      <c r="G401" s="25"/>
    </row>
    <row r="402" spans="5:7" ht="12">
      <c r="E402" s="25"/>
      <c r="F402" s="25"/>
      <c r="G402" s="25"/>
    </row>
    <row r="403" spans="5:7" ht="12">
      <c r="E403" s="25"/>
      <c r="F403" s="25"/>
      <c r="G403" s="25"/>
    </row>
    <row r="404" spans="5:7" ht="12">
      <c r="E404" s="25"/>
      <c r="F404" s="25"/>
      <c r="G404" s="25"/>
    </row>
    <row r="405" spans="5:7" ht="12">
      <c r="E405" s="25"/>
      <c r="F405" s="25"/>
      <c r="G405" s="25"/>
    </row>
    <row r="406" spans="5:7" ht="12">
      <c r="E406" s="25"/>
      <c r="F406" s="25"/>
      <c r="G406" s="25"/>
    </row>
    <row r="407" spans="5:7" ht="12">
      <c r="E407" s="25"/>
      <c r="F407" s="25"/>
      <c r="G407" s="25"/>
    </row>
    <row r="408" spans="5:7" ht="12">
      <c r="E408" s="25"/>
      <c r="F408" s="25"/>
      <c r="G408" s="25"/>
    </row>
    <row r="409" spans="5:7" ht="12">
      <c r="E409" s="25"/>
      <c r="F409" s="25"/>
      <c r="G409" s="25"/>
    </row>
    <row r="410" spans="5:7" ht="12">
      <c r="E410" s="25"/>
      <c r="F410" s="25"/>
      <c r="G410" s="25"/>
    </row>
    <row r="411" spans="5:7" ht="12">
      <c r="E411" s="25"/>
      <c r="F411" s="25"/>
      <c r="G411" s="25"/>
    </row>
    <row r="412" spans="5:7" ht="12">
      <c r="E412" s="25"/>
      <c r="F412" s="25"/>
      <c r="G412" s="25"/>
    </row>
    <row r="413" spans="5:7" ht="12">
      <c r="E413" s="25"/>
      <c r="F413" s="25"/>
      <c r="G413" s="25"/>
    </row>
    <row r="414" spans="5:7" ht="12">
      <c r="E414" s="25"/>
      <c r="F414" s="25"/>
      <c r="G414" s="25"/>
    </row>
    <row r="415" spans="5:7" ht="12">
      <c r="E415" s="25"/>
      <c r="F415" s="25"/>
      <c r="G415" s="25"/>
    </row>
    <row r="416" spans="5:7" ht="12">
      <c r="E416" s="25"/>
      <c r="F416" s="25"/>
      <c r="G416" s="25"/>
    </row>
    <row r="417" spans="5:7" ht="12">
      <c r="E417" s="25"/>
      <c r="F417" s="25"/>
      <c r="G417" s="25"/>
    </row>
    <row r="418" spans="5:7" ht="12">
      <c r="E418" s="25"/>
      <c r="F418" s="25"/>
      <c r="G418" s="25"/>
    </row>
    <row r="419" spans="5:7" ht="12">
      <c r="E419" s="25"/>
      <c r="F419" s="25"/>
      <c r="G419" s="25"/>
    </row>
    <row r="420" spans="5:7" ht="12">
      <c r="E420" s="25"/>
      <c r="F420" s="25"/>
      <c r="G420" s="25"/>
    </row>
    <row r="421" spans="5:7" ht="12">
      <c r="E421" s="25"/>
      <c r="F421" s="25"/>
      <c r="G421" s="25"/>
    </row>
    <row r="422" spans="5:7" ht="12">
      <c r="E422" s="25"/>
      <c r="F422" s="25"/>
      <c r="G422" s="25"/>
    </row>
    <row r="423" spans="5:7" ht="12">
      <c r="E423" s="25"/>
      <c r="F423" s="25"/>
      <c r="G423" s="25"/>
    </row>
    <row r="424" spans="5:7" ht="12">
      <c r="E424" s="25"/>
      <c r="F424" s="25"/>
      <c r="G424" s="25"/>
    </row>
    <row r="425" spans="5:7" ht="12">
      <c r="E425" s="25"/>
      <c r="F425" s="25"/>
      <c r="G425" s="25"/>
    </row>
    <row r="426" spans="5:7" ht="12">
      <c r="E426" s="25"/>
      <c r="F426" s="25"/>
      <c r="G426" s="25"/>
    </row>
    <row r="427" spans="5:7" ht="12">
      <c r="E427" s="25"/>
      <c r="F427" s="25"/>
      <c r="G427" s="25"/>
    </row>
    <row r="428" spans="5:7" ht="12">
      <c r="E428" s="25"/>
      <c r="F428" s="25"/>
      <c r="G428" s="25"/>
    </row>
    <row r="429" spans="5:7" ht="12">
      <c r="E429" s="25"/>
      <c r="F429" s="25"/>
      <c r="G429" s="25"/>
    </row>
    <row r="430" spans="5:7" ht="12">
      <c r="E430" s="25"/>
      <c r="F430" s="25"/>
      <c r="G430" s="25"/>
    </row>
    <row r="431" spans="5:7" ht="12">
      <c r="E431" s="25"/>
      <c r="F431" s="25"/>
      <c r="G431" s="25"/>
    </row>
    <row r="432" spans="5:7" ht="12">
      <c r="E432" s="144"/>
      <c r="F432" s="144"/>
      <c r="G432" s="163"/>
    </row>
    <row r="433" spans="5:7" ht="12">
      <c r="E433" s="91"/>
      <c r="F433" s="91"/>
      <c r="G433" s="164"/>
    </row>
  </sheetData>
  <sheetProtection/>
  <autoFilter ref="A8:G359"/>
  <mergeCells count="4">
    <mergeCell ref="A5:G5"/>
    <mergeCell ref="F1:G1"/>
    <mergeCell ref="F2:G2"/>
    <mergeCell ref="F3:G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6"/>
  <sheetViews>
    <sheetView view="pageBreakPreview" zoomScale="90" zoomScaleNormal="90" zoomScaleSheetLayoutView="90" workbookViewId="0" topLeftCell="A1">
      <selection activeCell="G3" sqref="G3:H3"/>
    </sheetView>
  </sheetViews>
  <sheetFormatPr defaultColWidth="9.140625" defaultRowHeight="15"/>
  <cols>
    <col min="1" max="1" width="6.7109375" style="23" customWidth="1"/>
    <col min="2" max="2" width="13.8515625" style="23" customWidth="1"/>
    <col min="3" max="3" width="8.7109375" style="23" customWidth="1"/>
    <col min="4" max="4" width="45.8515625" style="24" customWidth="1"/>
    <col min="5" max="5" width="19.28125" style="92" customWidth="1"/>
    <col min="6" max="6" width="21.7109375" style="92" customWidth="1"/>
    <col min="7" max="7" width="18.00390625" style="92" customWidth="1"/>
    <col min="8" max="8" width="19.00390625" style="165" customWidth="1"/>
    <col min="9" max="9" width="9.140625" style="25" customWidth="1"/>
    <col min="10" max="16384" width="9.140625" style="25" customWidth="1"/>
  </cols>
  <sheetData>
    <row r="1" spans="5:8" ht="21.75" customHeight="1">
      <c r="E1" s="86"/>
      <c r="F1" s="86"/>
      <c r="G1" s="272" t="s">
        <v>242</v>
      </c>
      <c r="H1" s="272"/>
    </row>
    <row r="2" spans="5:8" ht="33.75" customHeight="1">
      <c r="E2" s="87"/>
      <c r="F2" s="87"/>
      <c r="G2" s="271" t="s">
        <v>847</v>
      </c>
      <c r="H2" s="271"/>
    </row>
    <row r="3" spans="4:8" ht="16.5" customHeight="1">
      <c r="D3" s="27"/>
      <c r="E3" s="86"/>
      <c r="F3" s="86"/>
      <c r="G3" s="271" t="s">
        <v>853</v>
      </c>
      <c r="H3" s="271"/>
    </row>
    <row r="4" spans="5:8" ht="12">
      <c r="E4" s="88"/>
      <c r="F4" s="88"/>
      <c r="G4" s="88"/>
      <c r="H4" s="160"/>
    </row>
    <row r="5" spans="1:8" ht="44.25" customHeight="1">
      <c r="A5" s="273" t="s">
        <v>838</v>
      </c>
      <c r="B5" s="273"/>
      <c r="C5" s="273"/>
      <c r="D5" s="273"/>
      <c r="E5" s="273"/>
      <c r="F5" s="273"/>
      <c r="G5" s="278"/>
      <c r="H5" s="278"/>
    </row>
    <row r="6" spans="4:8" ht="12">
      <c r="D6" s="28"/>
      <c r="E6" s="89"/>
      <c r="F6" s="89"/>
      <c r="G6" s="89"/>
      <c r="H6" s="161"/>
    </row>
    <row r="7" spans="4:8" ht="12">
      <c r="D7" s="28"/>
      <c r="E7" s="89"/>
      <c r="F7" s="89"/>
      <c r="G7" s="89"/>
      <c r="H7" s="161"/>
    </row>
    <row r="8" spans="1:8" s="30" customFormat="1" ht="42" customHeight="1">
      <c r="A8" s="29" t="s">
        <v>96</v>
      </c>
      <c r="B8" s="29" t="s">
        <v>97</v>
      </c>
      <c r="C8" s="29" t="s">
        <v>98</v>
      </c>
      <c r="D8" s="29" t="s">
        <v>99</v>
      </c>
      <c r="E8" s="90" t="s">
        <v>244</v>
      </c>
      <c r="F8" s="90" t="s">
        <v>245</v>
      </c>
      <c r="G8" s="118" t="s">
        <v>246</v>
      </c>
      <c r="H8" s="162" t="s">
        <v>247</v>
      </c>
    </row>
    <row r="9" spans="1:8" ht="12" customHeight="1">
      <c r="A9" s="20" t="s">
        <v>101</v>
      </c>
      <c r="B9" s="20"/>
      <c r="C9" s="20"/>
      <c r="D9" s="32" t="s">
        <v>102</v>
      </c>
      <c r="E9" s="215">
        <f>E10+E14+E31+E58+E73+E79+E69</f>
        <v>62260.299999999996</v>
      </c>
      <c r="F9" s="215">
        <f>F10+F14+F31+F58+F73+F79+F69</f>
        <v>58956.899999999994</v>
      </c>
      <c r="G9" s="215">
        <f>G10+G14+G31+G58+G73+G79+G69</f>
        <v>3303.3999999999983</v>
      </c>
      <c r="H9" s="174">
        <f>F9/E9*100</f>
        <v>94.6942112389436</v>
      </c>
    </row>
    <row r="10" spans="1:8" ht="36">
      <c r="A10" s="20" t="s">
        <v>106</v>
      </c>
      <c r="B10" s="33"/>
      <c r="C10" s="20"/>
      <c r="D10" s="31" t="s">
        <v>107</v>
      </c>
      <c r="E10" s="215">
        <f aca="true" t="shared" si="0" ref="E10:G12">E11</f>
        <v>1351.6</v>
      </c>
      <c r="F10" s="215">
        <f t="shared" si="0"/>
        <v>1351.4</v>
      </c>
      <c r="G10" s="215">
        <f t="shared" si="0"/>
        <v>0.1999999999998181</v>
      </c>
      <c r="H10" s="174">
        <f aca="true" t="shared" si="1" ref="H10:H92">F10/E10*100</f>
        <v>99.98520272269904</v>
      </c>
    </row>
    <row r="11" spans="1:8" ht="25.5">
      <c r="A11" s="34"/>
      <c r="B11" s="168" t="s">
        <v>528</v>
      </c>
      <c r="C11" s="29"/>
      <c r="D11" s="178" t="s">
        <v>310</v>
      </c>
      <c r="E11" s="214">
        <f t="shared" si="0"/>
        <v>1351.6</v>
      </c>
      <c r="F11" s="214">
        <f t="shared" si="0"/>
        <v>1351.4</v>
      </c>
      <c r="G11" s="214">
        <f t="shared" si="0"/>
        <v>0.1999999999998181</v>
      </c>
      <c r="H11" s="174">
        <f t="shared" si="1"/>
        <v>99.98520272269904</v>
      </c>
    </row>
    <row r="12" spans="1:8" ht="18.75" customHeight="1">
      <c r="A12" s="34"/>
      <c r="B12" s="155" t="s">
        <v>530</v>
      </c>
      <c r="C12" s="85"/>
      <c r="D12" s="173" t="s">
        <v>222</v>
      </c>
      <c r="E12" s="200">
        <f t="shared" si="0"/>
        <v>1351.6</v>
      </c>
      <c r="F12" s="200">
        <f t="shared" si="0"/>
        <v>1351.4</v>
      </c>
      <c r="G12" s="200">
        <f>G13</f>
        <v>0.1999999999998181</v>
      </c>
      <c r="H12" s="154">
        <f t="shared" si="1"/>
        <v>99.98520272269904</v>
      </c>
    </row>
    <row r="13" spans="1:8" ht="63" customHeight="1">
      <c r="A13" s="34"/>
      <c r="B13" s="155"/>
      <c r="C13" s="85" t="s">
        <v>17</v>
      </c>
      <c r="D13" s="153" t="s">
        <v>223</v>
      </c>
      <c r="E13" s="200">
        <v>1351.6</v>
      </c>
      <c r="F13" s="200">
        <v>1351.4</v>
      </c>
      <c r="G13" s="200">
        <f>E13-F13</f>
        <v>0.1999999999998181</v>
      </c>
      <c r="H13" s="154">
        <f t="shared" si="1"/>
        <v>99.98520272269904</v>
      </c>
    </row>
    <row r="14" spans="1:8" ht="48">
      <c r="A14" s="20" t="s">
        <v>103</v>
      </c>
      <c r="B14" s="33"/>
      <c r="C14" s="20"/>
      <c r="D14" s="31" t="s">
        <v>104</v>
      </c>
      <c r="E14" s="215">
        <f>E19+E28+E15</f>
        <v>6258.300000000001</v>
      </c>
      <c r="F14" s="215">
        <f>F19+F28+F15</f>
        <v>6240.200000000002</v>
      </c>
      <c r="G14" s="215">
        <f>G19+G28+G15</f>
        <v>18.099999999999966</v>
      </c>
      <c r="H14" s="174">
        <f t="shared" si="1"/>
        <v>99.71078407874344</v>
      </c>
    </row>
    <row r="15" spans="1:8" ht="38.25">
      <c r="A15" s="20"/>
      <c r="B15" s="168" t="s">
        <v>422</v>
      </c>
      <c r="C15" s="29"/>
      <c r="D15" s="148" t="s">
        <v>648</v>
      </c>
      <c r="E15" s="214">
        <f aca="true" t="shared" si="2" ref="E15:G17">E16</f>
        <v>36.6</v>
      </c>
      <c r="F15" s="214">
        <f t="shared" si="2"/>
        <v>36.6</v>
      </c>
      <c r="G15" s="214">
        <f t="shared" si="2"/>
        <v>0</v>
      </c>
      <c r="H15" s="169">
        <f t="shared" si="1"/>
        <v>100</v>
      </c>
    </row>
    <row r="16" spans="1:8" ht="38.25">
      <c r="A16" s="20"/>
      <c r="B16" s="175" t="s">
        <v>423</v>
      </c>
      <c r="C16" s="183"/>
      <c r="D16" s="171" t="s">
        <v>581</v>
      </c>
      <c r="E16" s="200">
        <f t="shared" si="2"/>
        <v>36.6</v>
      </c>
      <c r="F16" s="200">
        <f t="shared" si="2"/>
        <v>36.6</v>
      </c>
      <c r="G16" s="200">
        <f t="shared" si="2"/>
        <v>0</v>
      </c>
      <c r="H16" s="169">
        <f t="shared" si="1"/>
        <v>100</v>
      </c>
    </row>
    <row r="17" spans="1:8" ht="25.5">
      <c r="A17" s="20"/>
      <c r="B17" s="155" t="s">
        <v>424</v>
      </c>
      <c r="C17" s="85"/>
      <c r="D17" s="173" t="s">
        <v>582</v>
      </c>
      <c r="E17" s="200">
        <f t="shared" si="2"/>
        <v>36.6</v>
      </c>
      <c r="F17" s="200">
        <f t="shared" si="2"/>
        <v>36.6</v>
      </c>
      <c r="G17" s="200">
        <f t="shared" si="2"/>
        <v>0</v>
      </c>
      <c r="H17" s="154">
        <f t="shared" si="1"/>
        <v>100</v>
      </c>
    </row>
    <row r="18" spans="1:8" ht="25.5">
      <c r="A18" s="20"/>
      <c r="B18" s="155"/>
      <c r="C18" s="85" t="s">
        <v>18</v>
      </c>
      <c r="D18" s="153" t="s">
        <v>224</v>
      </c>
      <c r="E18" s="200">
        <v>36.6</v>
      </c>
      <c r="F18" s="200">
        <v>36.6</v>
      </c>
      <c r="G18" s="200">
        <f>E18-F18</f>
        <v>0</v>
      </c>
      <c r="H18" s="154">
        <f t="shared" si="1"/>
        <v>100</v>
      </c>
    </row>
    <row r="19" spans="1:8" ht="25.5">
      <c r="A19" s="34"/>
      <c r="B19" s="168" t="s">
        <v>528</v>
      </c>
      <c r="C19" s="29"/>
      <c r="D19" s="178" t="s">
        <v>310</v>
      </c>
      <c r="E19" s="214">
        <f>E20+E24+E26</f>
        <v>5850.1</v>
      </c>
      <c r="F19" s="214">
        <f>F20+F24+F26</f>
        <v>5832.000000000001</v>
      </c>
      <c r="G19" s="214">
        <f>G20+G24+G26</f>
        <v>18.099999999999966</v>
      </c>
      <c r="H19" s="174">
        <f t="shared" si="1"/>
        <v>99.69060357942601</v>
      </c>
    </row>
    <row r="20" spans="1:8" ht="25.5">
      <c r="A20" s="34"/>
      <c r="B20" s="155" t="s">
        <v>529</v>
      </c>
      <c r="C20" s="85"/>
      <c r="D20" s="176" t="s">
        <v>546</v>
      </c>
      <c r="E20" s="200">
        <f>E21+E22+E23</f>
        <v>2547.1000000000004</v>
      </c>
      <c r="F20" s="200">
        <f>F21+F22+F23</f>
        <v>2543.0000000000005</v>
      </c>
      <c r="G20" s="200">
        <f>G21+G22+G23</f>
        <v>4.099999999999966</v>
      </c>
      <c r="H20" s="154">
        <f t="shared" si="1"/>
        <v>99.83903262533862</v>
      </c>
    </row>
    <row r="21" spans="1:8" ht="54.75" customHeight="1">
      <c r="A21" s="34"/>
      <c r="B21" s="155"/>
      <c r="C21" s="85" t="s">
        <v>17</v>
      </c>
      <c r="D21" s="153" t="s">
        <v>223</v>
      </c>
      <c r="E21" s="200">
        <f>1602.9+484</f>
        <v>2086.9</v>
      </c>
      <c r="F21" s="200">
        <f>1602.8+483.1</f>
        <v>2085.9</v>
      </c>
      <c r="G21" s="200">
        <f>E21-F21</f>
        <v>1</v>
      </c>
      <c r="H21" s="154">
        <f t="shared" si="1"/>
        <v>99.95208203555514</v>
      </c>
    </row>
    <row r="22" spans="1:8" ht="27.75" customHeight="1">
      <c r="A22" s="34"/>
      <c r="B22" s="155"/>
      <c r="C22" s="85" t="s">
        <v>18</v>
      </c>
      <c r="D22" s="153" t="s">
        <v>224</v>
      </c>
      <c r="E22" s="200">
        <f>226.9+232.9</f>
        <v>459.8</v>
      </c>
      <c r="F22" s="200">
        <f>226.8+229.9</f>
        <v>456.70000000000005</v>
      </c>
      <c r="G22" s="200">
        <f>E22-F22</f>
        <v>3.099999999999966</v>
      </c>
      <c r="H22" s="154">
        <f t="shared" si="1"/>
        <v>99.32579382340148</v>
      </c>
    </row>
    <row r="23" spans="1:8" ht="12.75">
      <c r="A23" s="34"/>
      <c r="B23" s="155"/>
      <c r="C23" s="85" t="s">
        <v>19</v>
      </c>
      <c r="D23" s="153" t="s">
        <v>20</v>
      </c>
      <c r="E23" s="200">
        <v>0.4</v>
      </c>
      <c r="F23" s="200">
        <v>0.4</v>
      </c>
      <c r="G23" s="200">
        <f>E23-F23</f>
        <v>0</v>
      </c>
      <c r="H23" s="154">
        <f t="shared" si="1"/>
        <v>100</v>
      </c>
    </row>
    <row r="24" spans="1:8" ht="25.5">
      <c r="A24" s="34"/>
      <c r="B24" s="155" t="s">
        <v>531</v>
      </c>
      <c r="C24" s="85"/>
      <c r="D24" s="176" t="s">
        <v>241</v>
      </c>
      <c r="E24" s="200">
        <f>E25</f>
        <v>1351.6</v>
      </c>
      <c r="F24" s="200">
        <f>F25</f>
        <v>1337.7</v>
      </c>
      <c r="G24" s="200">
        <f>G25</f>
        <v>13.899999999999864</v>
      </c>
      <c r="H24" s="154">
        <f t="shared" si="1"/>
        <v>98.97158922758213</v>
      </c>
    </row>
    <row r="25" spans="1:8" ht="61.5" customHeight="1">
      <c r="A25" s="34"/>
      <c r="B25" s="85"/>
      <c r="C25" s="85" t="s">
        <v>17</v>
      </c>
      <c r="D25" s="153" t="s">
        <v>223</v>
      </c>
      <c r="E25" s="200">
        <v>1351.6</v>
      </c>
      <c r="F25" s="200">
        <v>1337.7</v>
      </c>
      <c r="G25" s="200">
        <f>E25-F25</f>
        <v>13.899999999999864</v>
      </c>
      <c r="H25" s="154">
        <f t="shared" si="1"/>
        <v>98.97158922758213</v>
      </c>
    </row>
    <row r="26" spans="1:8" ht="31.5" customHeight="1">
      <c r="A26" s="34"/>
      <c r="B26" s="155" t="s">
        <v>532</v>
      </c>
      <c r="C26" s="85"/>
      <c r="D26" s="176" t="s">
        <v>221</v>
      </c>
      <c r="E26" s="200">
        <f>E27</f>
        <v>1951.4</v>
      </c>
      <c r="F26" s="200">
        <f>F27</f>
        <v>1951.3</v>
      </c>
      <c r="G26" s="200">
        <f>G27</f>
        <v>0.10000000000013642</v>
      </c>
      <c r="H26" s="154">
        <f t="shared" si="1"/>
        <v>99.99487547401864</v>
      </c>
    </row>
    <row r="27" spans="1:8" ht="65.25" customHeight="1">
      <c r="A27" s="34"/>
      <c r="B27" s="155"/>
      <c r="C27" s="85" t="s">
        <v>17</v>
      </c>
      <c r="D27" s="153" t="s">
        <v>223</v>
      </c>
      <c r="E27" s="200">
        <v>1951.4</v>
      </c>
      <c r="F27" s="200">
        <v>1951.3</v>
      </c>
      <c r="G27" s="200">
        <f>E27-F27</f>
        <v>0.10000000000013642</v>
      </c>
      <c r="H27" s="154">
        <f t="shared" si="1"/>
        <v>99.99487547401864</v>
      </c>
    </row>
    <row r="28" spans="1:8" ht="38.25">
      <c r="A28" s="34"/>
      <c r="B28" s="168" t="s">
        <v>535</v>
      </c>
      <c r="C28" s="29"/>
      <c r="D28" s="198" t="s">
        <v>307</v>
      </c>
      <c r="E28" s="214">
        <f aca="true" t="shared" si="3" ref="E28:G29">E29</f>
        <v>371.6</v>
      </c>
      <c r="F28" s="214">
        <f t="shared" si="3"/>
        <v>371.6</v>
      </c>
      <c r="G28" s="214">
        <f t="shared" si="3"/>
        <v>0</v>
      </c>
      <c r="H28" s="214">
        <f t="shared" si="1"/>
        <v>100</v>
      </c>
    </row>
    <row r="29" spans="1:8" ht="12.75">
      <c r="A29" s="20"/>
      <c r="B29" s="155" t="s">
        <v>790</v>
      </c>
      <c r="C29" s="85"/>
      <c r="D29" s="153" t="s">
        <v>791</v>
      </c>
      <c r="E29" s="200">
        <f t="shared" si="3"/>
        <v>371.6</v>
      </c>
      <c r="F29" s="200">
        <f t="shared" si="3"/>
        <v>371.6</v>
      </c>
      <c r="G29" s="200">
        <f t="shared" si="3"/>
        <v>0</v>
      </c>
      <c r="H29" s="154">
        <f t="shared" si="1"/>
        <v>100</v>
      </c>
    </row>
    <row r="30" spans="1:8" ht="12.75">
      <c r="A30" s="34"/>
      <c r="B30" s="155"/>
      <c r="C30" s="85" t="s">
        <v>24</v>
      </c>
      <c r="D30" s="153" t="s">
        <v>110</v>
      </c>
      <c r="E30" s="200">
        <v>371.6</v>
      </c>
      <c r="F30" s="200">
        <v>371.6</v>
      </c>
      <c r="G30" s="200">
        <f>E30-F30</f>
        <v>0</v>
      </c>
      <c r="H30" s="154">
        <f t="shared" si="1"/>
        <v>100</v>
      </c>
    </row>
    <row r="31" spans="1:8" ht="48">
      <c r="A31" s="20" t="s">
        <v>108</v>
      </c>
      <c r="B31" s="35"/>
      <c r="C31" s="34"/>
      <c r="D31" s="31" t="s">
        <v>109</v>
      </c>
      <c r="E31" s="214">
        <f>E39+E43+E32+E52+E55</f>
        <v>26376</v>
      </c>
      <c r="F31" s="214">
        <f>F39+F43+F32+F52+F55</f>
        <v>26187.4</v>
      </c>
      <c r="G31" s="214">
        <f>G39+G43+G32+G52+G55</f>
        <v>188.59999999999923</v>
      </c>
      <c r="H31" s="174">
        <f t="shared" si="1"/>
        <v>99.28495602062482</v>
      </c>
    </row>
    <row r="32" spans="1:8" ht="51">
      <c r="A32" s="34"/>
      <c r="B32" s="168" t="s">
        <v>374</v>
      </c>
      <c r="C32" s="29"/>
      <c r="D32" s="148" t="s">
        <v>308</v>
      </c>
      <c r="E32" s="214">
        <f aca="true" t="shared" si="4" ref="E32:G34">E33</f>
        <v>6547.400000000001</v>
      </c>
      <c r="F32" s="214">
        <f t="shared" si="4"/>
        <v>6538.700000000001</v>
      </c>
      <c r="G32" s="214">
        <f t="shared" si="4"/>
        <v>8.7</v>
      </c>
      <c r="H32" s="174">
        <f t="shared" si="1"/>
        <v>99.86712282738186</v>
      </c>
    </row>
    <row r="33" spans="1:8" ht="25.5">
      <c r="A33" s="34"/>
      <c r="B33" s="175" t="s">
        <v>375</v>
      </c>
      <c r="C33" s="85"/>
      <c r="D33" s="171" t="s">
        <v>309</v>
      </c>
      <c r="E33" s="200">
        <f t="shared" si="4"/>
        <v>6547.400000000001</v>
      </c>
      <c r="F33" s="200">
        <f t="shared" si="4"/>
        <v>6538.700000000001</v>
      </c>
      <c r="G33" s="200">
        <f t="shared" si="4"/>
        <v>8.7</v>
      </c>
      <c r="H33" s="154">
        <f t="shared" si="1"/>
        <v>99.86712282738186</v>
      </c>
    </row>
    <row r="34" spans="1:8" ht="25.5">
      <c r="A34" s="34"/>
      <c r="B34" s="155" t="s">
        <v>378</v>
      </c>
      <c r="C34" s="85"/>
      <c r="D34" s="153" t="s">
        <v>545</v>
      </c>
      <c r="E34" s="200">
        <f t="shared" si="4"/>
        <v>6547.400000000001</v>
      </c>
      <c r="F34" s="200">
        <f t="shared" si="4"/>
        <v>6538.700000000001</v>
      </c>
      <c r="G34" s="200">
        <f t="shared" si="4"/>
        <v>8.7</v>
      </c>
      <c r="H34" s="154">
        <f t="shared" si="1"/>
        <v>99.86712282738186</v>
      </c>
    </row>
    <row r="35" spans="1:8" ht="36.75" customHeight="1">
      <c r="A35" s="34"/>
      <c r="B35" s="155" t="s">
        <v>379</v>
      </c>
      <c r="C35" s="85"/>
      <c r="D35" s="173" t="s">
        <v>546</v>
      </c>
      <c r="E35" s="201">
        <f>E36+E37+E38</f>
        <v>6547.400000000001</v>
      </c>
      <c r="F35" s="201">
        <f>F36+F37+F38</f>
        <v>6538.700000000001</v>
      </c>
      <c r="G35" s="201">
        <f>G36+G37+G38</f>
        <v>8.7</v>
      </c>
      <c r="H35" s="154">
        <f t="shared" si="1"/>
        <v>99.86712282738186</v>
      </c>
    </row>
    <row r="36" spans="1:8" ht="51">
      <c r="A36" s="34"/>
      <c r="B36" s="155"/>
      <c r="C36" s="85" t="s">
        <v>17</v>
      </c>
      <c r="D36" s="153" t="s">
        <v>223</v>
      </c>
      <c r="E36" s="201">
        <f>4570.1+3.5+1373.3</f>
        <v>5946.900000000001</v>
      </c>
      <c r="F36" s="201">
        <f>4570.1+3.5+1373.3</f>
        <v>5946.900000000001</v>
      </c>
      <c r="G36" s="200">
        <f>E36-F36</f>
        <v>0</v>
      </c>
      <c r="H36" s="154">
        <f t="shared" si="1"/>
        <v>100</v>
      </c>
    </row>
    <row r="37" spans="1:8" ht="25.5">
      <c r="A37" s="34"/>
      <c r="B37" s="155"/>
      <c r="C37" s="85" t="s">
        <v>18</v>
      </c>
      <c r="D37" s="153" t="s">
        <v>224</v>
      </c>
      <c r="E37" s="201">
        <f>409.1+191.2</f>
        <v>600.3</v>
      </c>
      <c r="F37" s="201">
        <f>407.3+184.5</f>
        <v>591.8</v>
      </c>
      <c r="G37" s="200">
        <f>E37-F37</f>
        <v>8.5</v>
      </c>
      <c r="H37" s="154">
        <f t="shared" si="1"/>
        <v>98.584041312677</v>
      </c>
    </row>
    <row r="38" spans="1:8" ht="12.75">
      <c r="A38" s="34"/>
      <c r="B38" s="155"/>
      <c r="C38" s="85" t="s">
        <v>19</v>
      </c>
      <c r="D38" s="153" t="s">
        <v>20</v>
      </c>
      <c r="E38" s="201">
        <f>0.2</f>
        <v>0.2</v>
      </c>
      <c r="F38" s="201">
        <v>0</v>
      </c>
      <c r="G38" s="200">
        <f>E38-F38</f>
        <v>0.2</v>
      </c>
      <c r="H38" s="172">
        <f>F38/E38*100</f>
        <v>0</v>
      </c>
    </row>
    <row r="39" spans="1:8" ht="38.25">
      <c r="A39" s="20"/>
      <c r="B39" s="168" t="s">
        <v>422</v>
      </c>
      <c r="C39" s="29"/>
      <c r="D39" s="148" t="s">
        <v>580</v>
      </c>
      <c r="E39" s="214">
        <f aca="true" t="shared" si="5" ref="E39:G41">E40</f>
        <v>21</v>
      </c>
      <c r="F39" s="214">
        <f t="shared" si="5"/>
        <v>20.8</v>
      </c>
      <c r="G39" s="214">
        <f t="shared" si="5"/>
        <v>0.1999999999999993</v>
      </c>
      <c r="H39" s="154">
        <f t="shared" si="1"/>
        <v>99.04761904761905</v>
      </c>
    </row>
    <row r="40" spans="1:8" ht="38.25">
      <c r="A40" s="20"/>
      <c r="B40" s="175" t="s">
        <v>423</v>
      </c>
      <c r="C40" s="183"/>
      <c r="D40" s="171" t="s">
        <v>581</v>
      </c>
      <c r="E40" s="200">
        <f t="shared" si="5"/>
        <v>21</v>
      </c>
      <c r="F40" s="200">
        <f t="shared" si="5"/>
        <v>20.8</v>
      </c>
      <c r="G40" s="200">
        <f t="shared" si="5"/>
        <v>0.1999999999999993</v>
      </c>
      <c r="H40" s="154">
        <f>F40/E40*100</f>
        <v>99.04761904761905</v>
      </c>
    </row>
    <row r="41" spans="1:8" ht="25.5">
      <c r="A41" s="20"/>
      <c r="B41" s="155" t="s">
        <v>424</v>
      </c>
      <c r="C41" s="85"/>
      <c r="D41" s="173" t="s">
        <v>582</v>
      </c>
      <c r="E41" s="200">
        <f t="shared" si="5"/>
        <v>21</v>
      </c>
      <c r="F41" s="200">
        <f t="shared" si="5"/>
        <v>20.8</v>
      </c>
      <c r="G41" s="200">
        <f t="shared" si="5"/>
        <v>0.1999999999999993</v>
      </c>
      <c r="H41" s="154">
        <f t="shared" si="1"/>
        <v>99.04761904761905</v>
      </c>
    </row>
    <row r="42" spans="1:8" ht="25.5">
      <c r="A42" s="20"/>
      <c r="B42" s="155"/>
      <c r="C42" s="85" t="s">
        <v>18</v>
      </c>
      <c r="D42" s="153" t="s">
        <v>224</v>
      </c>
      <c r="E42" s="200">
        <v>21</v>
      </c>
      <c r="F42" s="200">
        <v>20.8</v>
      </c>
      <c r="G42" s="200">
        <f>E42-F42</f>
        <v>0.1999999999999993</v>
      </c>
      <c r="H42" s="154">
        <f t="shared" si="1"/>
        <v>99.04761904761905</v>
      </c>
    </row>
    <row r="43" spans="1:8" ht="25.5">
      <c r="A43" s="20"/>
      <c r="B43" s="168" t="s">
        <v>528</v>
      </c>
      <c r="C43" s="29"/>
      <c r="D43" s="178" t="s">
        <v>310</v>
      </c>
      <c r="E43" s="214">
        <f>E44+E48+E50</f>
        <v>19580.3</v>
      </c>
      <c r="F43" s="214">
        <f>F44+F48+F50</f>
        <v>19400.600000000002</v>
      </c>
      <c r="G43" s="214">
        <f>G44+G48+G50</f>
        <v>179.69999999999925</v>
      </c>
      <c r="H43" s="174">
        <f t="shared" si="1"/>
        <v>99.08224082368504</v>
      </c>
    </row>
    <row r="44" spans="1:8" ht="25.5">
      <c r="A44" s="34"/>
      <c r="B44" s="155" t="s">
        <v>529</v>
      </c>
      <c r="C44" s="85"/>
      <c r="D44" s="176" t="s">
        <v>546</v>
      </c>
      <c r="E44" s="200">
        <f>E45+E46+E47</f>
        <v>19432.3</v>
      </c>
      <c r="F44" s="200">
        <f>F45+F46+F47</f>
        <v>19252.600000000002</v>
      </c>
      <c r="G44" s="200">
        <f>G45+G46+G47</f>
        <v>179.69999999999925</v>
      </c>
      <c r="H44" s="154">
        <f>F44/E44*100</f>
        <v>99.07525099962436</v>
      </c>
    </row>
    <row r="45" spans="1:8" ht="51">
      <c r="A45" s="34"/>
      <c r="B45" s="155"/>
      <c r="C45" s="85" t="s">
        <v>17</v>
      </c>
      <c r="D45" s="153" t="s">
        <v>223</v>
      </c>
      <c r="E45" s="200">
        <v>16423.5</v>
      </c>
      <c r="F45" s="200">
        <f>12660.2+1.8+3761.2</f>
        <v>16423.2</v>
      </c>
      <c r="G45" s="200">
        <f>E45-F45</f>
        <v>0.2999999999992724</v>
      </c>
      <c r="H45" s="154">
        <f>F45/E45*100</f>
        <v>99.9981733491643</v>
      </c>
    </row>
    <row r="46" spans="1:8" ht="30" customHeight="1">
      <c r="A46" s="20"/>
      <c r="B46" s="155"/>
      <c r="C46" s="85" t="s">
        <v>18</v>
      </c>
      <c r="D46" s="153" t="s">
        <v>224</v>
      </c>
      <c r="E46" s="200">
        <f>672.4+1986.3</f>
        <v>2658.7</v>
      </c>
      <c r="F46" s="200">
        <f>653.5+1829.7</f>
        <v>2483.2</v>
      </c>
      <c r="G46" s="200">
        <f>E46-F46</f>
        <v>175.5</v>
      </c>
      <c r="H46" s="154">
        <f>F46/E46*100</f>
        <v>93.39902960093278</v>
      </c>
    </row>
    <row r="47" spans="1:8" ht="17.25" customHeight="1">
      <c r="A47" s="20"/>
      <c r="B47" s="155"/>
      <c r="C47" s="85" t="s">
        <v>19</v>
      </c>
      <c r="D47" s="153" t="s">
        <v>20</v>
      </c>
      <c r="E47" s="200">
        <f>3.2+10.7+336.2</f>
        <v>350.09999999999997</v>
      </c>
      <c r="F47" s="200">
        <f>1.4+10.6+334.2</f>
        <v>346.2</v>
      </c>
      <c r="G47" s="200">
        <f>E47-F47</f>
        <v>3.8999999999999773</v>
      </c>
      <c r="H47" s="154">
        <f>F47/E47*100</f>
        <v>98.88603256212511</v>
      </c>
    </row>
    <row r="48" spans="1:8" ht="25.5">
      <c r="A48" s="20"/>
      <c r="B48" s="155" t="s">
        <v>533</v>
      </c>
      <c r="C48" s="85"/>
      <c r="D48" s="153" t="s">
        <v>362</v>
      </c>
      <c r="E48" s="200">
        <f>E49</f>
        <v>25.9</v>
      </c>
      <c r="F48" s="200">
        <f>F49</f>
        <v>25.9</v>
      </c>
      <c r="G48" s="200">
        <f>G49</f>
        <v>0</v>
      </c>
      <c r="H48" s="154">
        <f t="shared" si="1"/>
        <v>100</v>
      </c>
    </row>
    <row r="49" spans="1:8" ht="27" customHeight="1">
      <c r="A49" s="20"/>
      <c r="B49" s="155"/>
      <c r="C49" s="85" t="s">
        <v>18</v>
      </c>
      <c r="D49" s="153" t="s">
        <v>224</v>
      </c>
      <c r="E49" s="200">
        <v>25.9</v>
      </c>
      <c r="F49" s="200">
        <v>25.9</v>
      </c>
      <c r="G49" s="200">
        <f>E49-F49</f>
        <v>0</v>
      </c>
      <c r="H49" s="154">
        <f t="shared" si="1"/>
        <v>100</v>
      </c>
    </row>
    <row r="50" spans="1:8" ht="27" customHeight="1">
      <c r="A50" s="20"/>
      <c r="B50" s="155" t="s">
        <v>698</v>
      </c>
      <c r="C50" s="85"/>
      <c r="D50" s="153" t="s">
        <v>699</v>
      </c>
      <c r="E50" s="200">
        <f>E51</f>
        <v>122.1</v>
      </c>
      <c r="F50" s="200">
        <f>F51</f>
        <v>122.1</v>
      </c>
      <c r="G50" s="200">
        <f>G51</f>
        <v>0</v>
      </c>
      <c r="H50" s="154">
        <f t="shared" si="1"/>
        <v>100</v>
      </c>
    </row>
    <row r="51" spans="1:8" ht="56.25" customHeight="1">
      <c r="A51" s="20"/>
      <c r="B51" s="155"/>
      <c r="C51" s="85" t="s">
        <v>17</v>
      </c>
      <c r="D51" s="153" t="s">
        <v>223</v>
      </c>
      <c r="E51" s="200">
        <v>122.1</v>
      </c>
      <c r="F51" s="200">
        <v>122.1</v>
      </c>
      <c r="G51" s="200">
        <f>E51-F51</f>
        <v>0</v>
      </c>
      <c r="H51" s="154">
        <f t="shared" si="1"/>
        <v>100</v>
      </c>
    </row>
    <row r="52" spans="1:8" ht="69" customHeight="1">
      <c r="A52" s="20"/>
      <c r="B52" s="168" t="s">
        <v>792</v>
      </c>
      <c r="C52" s="85"/>
      <c r="D52" s="255" t="s">
        <v>793</v>
      </c>
      <c r="E52" s="214">
        <f aca="true" t="shared" si="6" ref="E52:G53">E53</f>
        <v>207.3</v>
      </c>
      <c r="F52" s="214">
        <f t="shared" si="6"/>
        <v>207.3</v>
      </c>
      <c r="G52" s="214">
        <f t="shared" si="6"/>
        <v>0</v>
      </c>
      <c r="H52" s="174">
        <f t="shared" si="1"/>
        <v>100</v>
      </c>
    </row>
    <row r="53" spans="1:8" ht="56.25" customHeight="1">
      <c r="A53" s="20"/>
      <c r="B53" s="155" t="s">
        <v>794</v>
      </c>
      <c r="C53" s="85"/>
      <c r="D53" s="256" t="s">
        <v>795</v>
      </c>
      <c r="E53" s="200">
        <f t="shared" si="6"/>
        <v>207.3</v>
      </c>
      <c r="F53" s="200">
        <f t="shared" si="6"/>
        <v>207.3</v>
      </c>
      <c r="G53" s="200">
        <f t="shared" si="6"/>
        <v>0</v>
      </c>
      <c r="H53" s="154">
        <f t="shared" si="1"/>
        <v>100</v>
      </c>
    </row>
    <row r="54" spans="1:8" ht="17.25" customHeight="1">
      <c r="A54" s="20"/>
      <c r="B54" s="155"/>
      <c r="C54" s="85" t="s">
        <v>24</v>
      </c>
      <c r="D54" s="153" t="s">
        <v>110</v>
      </c>
      <c r="E54" s="200">
        <v>207.3</v>
      </c>
      <c r="F54" s="200">
        <v>207.3</v>
      </c>
      <c r="G54" s="200">
        <f>E54-F54</f>
        <v>0</v>
      </c>
      <c r="H54" s="154">
        <f t="shared" si="1"/>
        <v>100</v>
      </c>
    </row>
    <row r="55" spans="1:8" ht="77.25" customHeight="1">
      <c r="A55" s="20"/>
      <c r="B55" s="168" t="s">
        <v>798</v>
      </c>
      <c r="C55" s="85"/>
      <c r="D55" s="255" t="s">
        <v>799</v>
      </c>
      <c r="E55" s="214">
        <f aca="true" t="shared" si="7" ref="E55:G56">E56</f>
        <v>20</v>
      </c>
      <c r="F55" s="214">
        <f t="shared" si="7"/>
        <v>20</v>
      </c>
      <c r="G55" s="214">
        <f t="shared" si="7"/>
        <v>0</v>
      </c>
      <c r="H55" s="174">
        <f t="shared" si="1"/>
        <v>100</v>
      </c>
    </row>
    <row r="56" spans="1:8" ht="76.5">
      <c r="A56" s="20"/>
      <c r="B56" s="155" t="s">
        <v>800</v>
      </c>
      <c r="C56" s="85"/>
      <c r="D56" s="256" t="s">
        <v>799</v>
      </c>
      <c r="E56" s="200">
        <f t="shared" si="7"/>
        <v>20</v>
      </c>
      <c r="F56" s="200">
        <f t="shared" si="7"/>
        <v>20</v>
      </c>
      <c r="G56" s="200">
        <f t="shared" si="7"/>
        <v>0</v>
      </c>
      <c r="H56" s="154">
        <f t="shared" si="1"/>
        <v>100</v>
      </c>
    </row>
    <row r="57" spans="1:8" ht="18" customHeight="1">
      <c r="A57" s="20"/>
      <c r="B57" s="155"/>
      <c r="C57" s="85" t="s">
        <v>24</v>
      </c>
      <c r="D57" s="153" t="s">
        <v>110</v>
      </c>
      <c r="E57" s="200">
        <v>20</v>
      </c>
      <c r="F57" s="200">
        <v>20</v>
      </c>
      <c r="G57" s="200">
        <f>E57-F57</f>
        <v>0</v>
      </c>
      <c r="H57" s="154">
        <f t="shared" si="1"/>
        <v>100</v>
      </c>
    </row>
    <row r="58" spans="1:8" ht="42.75" customHeight="1">
      <c r="A58" s="20" t="s">
        <v>128</v>
      </c>
      <c r="B58" s="33"/>
      <c r="C58" s="20"/>
      <c r="D58" s="37" t="s">
        <v>129</v>
      </c>
      <c r="E58" s="214">
        <f aca="true" t="shared" si="8" ref="E58:G59">E59</f>
        <v>4206.6</v>
      </c>
      <c r="F58" s="214">
        <f t="shared" si="8"/>
        <v>4195.5</v>
      </c>
      <c r="G58" s="214">
        <f t="shared" si="8"/>
        <v>11.09999999999963</v>
      </c>
      <c r="H58" s="174">
        <f t="shared" si="1"/>
        <v>99.73612894023675</v>
      </c>
    </row>
    <row r="59" spans="1:8" ht="38.25">
      <c r="A59" s="34"/>
      <c r="B59" s="168" t="s">
        <v>364</v>
      </c>
      <c r="C59" s="85"/>
      <c r="D59" s="148" t="s">
        <v>311</v>
      </c>
      <c r="E59" s="215">
        <f t="shared" si="8"/>
        <v>4206.6</v>
      </c>
      <c r="F59" s="215">
        <f t="shared" si="8"/>
        <v>4195.5</v>
      </c>
      <c r="G59" s="215">
        <f t="shared" si="8"/>
        <v>11.09999999999963</v>
      </c>
      <c r="H59" s="174">
        <f t="shared" si="1"/>
        <v>99.73612894023675</v>
      </c>
    </row>
    <row r="60" spans="1:8" ht="25.5">
      <c r="A60" s="34"/>
      <c r="B60" s="168" t="s">
        <v>365</v>
      </c>
      <c r="C60" s="29"/>
      <c r="D60" s="148" t="s">
        <v>312</v>
      </c>
      <c r="E60" s="215">
        <f>E61+E66</f>
        <v>4206.6</v>
      </c>
      <c r="F60" s="215">
        <f>F61+F66</f>
        <v>4195.5</v>
      </c>
      <c r="G60" s="215">
        <f>G61+G66</f>
        <v>11.09999999999963</v>
      </c>
      <c r="H60" s="174">
        <f t="shared" si="1"/>
        <v>99.73612894023675</v>
      </c>
    </row>
    <row r="61" spans="1:8" ht="34.5" customHeight="1">
      <c r="A61" s="34"/>
      <c r="B61" s="207" t="s">
        <v>366</v>
      </c>
      <c r="C61" s="183"/>
      <c r="D61" s="171" t="s">
        <v>545</v>
      </c>
      <c r="E61" s="201">
        <f>E62</f>
        <v>3796.3</v>
      </c>
      <c r="F61" s="201">
        <f>F62</f>
        <v>3785.2000000000003</v>
      </c>
      <c r="G61" s="201">
        <f>G62</f>
        <v>11.09999999999963</v>
      </c>
      <c r="H61" s="154">
        <f t="shared" si="1"/>
        <v>99.70761004135606</v>
      </c>
    </row>
    <row r="62" spans="1:8" ht="29.25" customHeight="1">
      <c r="A62" s="34"/>
      <c r="B62" s="170" t="s">
        <v>367</v>
      </c>
      <c r="C62" s="85"/>
      <c r="D62" s="173" t="s">
        <v>546</v>
      </c>
      <c r="E62" s="201">
        <f>E63+E64+E65</f>
        <v>3796.3</v>
      </c>
      <c r="F62" s="201">
        <f>F63+F64+F65</f>
        <v>3785.2000000000003</v>
      </c>
      <c r="G62" s="201">
        <f>G63+G64+G65</f>
        <v>11.09999999999963</v>
      </c>
      <c r="H62" s="154">
        <f t="shared" si="1"/>
        <v>99.70761004135606</v>
      </c>
    </row>
    <row r="63" spans="1:8" ht="56.25" customHeight="1">
      <c r="A63" s="34"/>
      <c r="B63" s="155"/>
      <c r="C63" s="85" t="s">
        <v>17</v>
      </c>
      <c r="D63" s="153" t="s">
        <v>223</v>
      </c>
      <c r="E63" s="200">
        <v>3540.1</v>
      </c>
      <c r="F63" s="200">
        <f>2721.8+808.4</f>
        <v>3530.2000000000003</v>
      </c>
      <c r="G63" s="200">
        <f>E63-F63</f>
        <v>9.899999999999636</v>
      </c>
      <c r="H63" s="154">
        <f>IF(E63=0,"-",F63/E63*100)</f>
        <v>99.72034688285643</v>
      </c>
    </row>
    <row r="64" spans="1:8" ht="25.5">
      <c r="A64" s="34"/>
      <c r="B64" s="155"/>
      <c r="C64" s="85" t="s">
        <v>18</v>
      </c>
      <c r="D64" s="153" t="s">
        <v>224</v>
      </c>
      <c r="E64" s="200">
        <f>226.7+29.1</f>
        <v>255.79999999999998</v>
      </c>
      <c r="F64" s="200">
        <f>225.7+29</f>
        <v>254.7</v>
      </c>
      <c r="G64" s="200">
        <f>E64-F64</f>
        <v>1.0999999999999943</v>
      </c>
      <c r="H64" s="154">
        <f>IF(E64=0,"-",F64/E64*100)</f>
        <v>99.56997654417515</v>
      </c>
    </row>
    <row r="65" spans="1:8" ht="26.25" customHeight="1">
      <c r="A65" s="34"/>
      <c r="B65" s="155"/>
      <c r="C65" s="85" t="s">
        <v>19</v>
      </c>
      <c r="D65" s="153" t="s">
        <v>20</v>
      </c>
      <c r="E65" s="200">
        <v>0.4</v>
      </c>
      <c r="F65" s="200">
        <v>0.3</v>
      </c>
      <c r="G65" s="200">
        <f>E65-F65</f>
        <v>0.10000000000000003</v>
      </c>
      <c r="H65" s="154">
        <f>IF(E65=0,"-",F65/E65*100)</f>
        <v>74.99999999999999</v>
      </c>
    </row>
    <row r="66" spans="1:8" ht="54.75" customHeight="1">
      <c r="A66" s="34"/>
      <c r="B66" s="175" t="s">
        <v>368</v>
      </c>
      <c r="C66" s="183"/>
      <c r="D66" s="195" t="s">
        <v>547</v>
      </c>
      <c r="E66" s="200">
        <f aca="true" t="shared" si="9" ref="E66:G67">E67</f>
        <v>410.3</v>
      </c>
      <c r="F66" s="200">
        <f t="shared" si="9"/>
        <v>410.3</v>
      </c>
      <c r="G66" s="200">
        <f t="shared" si="9"/>
        <v>0</v>
      </c>
      <c r="H66" s="154">
        <f>IF(E66=0,"-",F66/E66*100)</f>
        <v>100</v>
      </c>
    </row>
    <row r="67" spans="1:8" ht="49.5" customHeight="1">
      <c r="A67" s="34"/>
      <c r="B67" s="155" t="s">
        <v>760</v>
      </c>
      <c r="C67" s="85"/>
      <c r="D67" s="173" t="s">
        <v>761</v>
      </c>
      <c r="E67" s="201">
        <f t="shared" si="9"/>
        <v>410.3</v>
      </c>
      <c r="F67" s="201">
        <f t="shared" si="9"/>
        <v>410.3</v>
      </c>
      <c r="G67" s="201">
        <f t="shared" si="9"/>
        <v>0</v>
      </c>
      <c r="H67" s="154">
        <f>IF(E67=0,"-",F67/E67*100)</f>
        <v>100</v>
      </c>
    </row>
    <row r="68" spans="1:8" ht="12.75">
      <c r="A68" s="34"/>
      <c r="B68" s="155"/>
      <c r="C68" s="85" t="s">
        <v>24</v>
      </c>
      <c r="D68" s="153" t="s">
        <v>110</v>
      </c>
      <c r="E68" s="201">
        <v>410.3</v>
      </c>
      <c r="F68" s="201">
        <v>410.3</v>
      </c>
      <c r="G68" s="200">
        <f>E68-F68</f>
        <v>0</v>
      </c>
      <c r="H68" s="154">
        <f t="shared" si="1"/>
        <v>100</v>
      </c>
    </row>
    <row r="69" spans="1:8" ht="12.75">
      <c r="A69" s="20" t="s">
        <v>833</v>
      </c>
      <c r="B69" s="168"/>
      <c r="C69" s="29"/>
      <c r="D69" s="198" t="s">
        <v>834</v>
      </c>
      <c r="E69" s="215">
        <f>E70</f>
        <v>140.6</v>
      </c>
      <c r="F69" s="215">
        <f aca="true" t="shared" si="10" ref="F69:G71">F70</f>
        <v>140.5</v>
      </c>
      <c r="G69" s="215">
        <f t="shared" si="10"/>
        <v>0.09999999999999432</v>
      </c>
      <c r="H69" s="174">
        <f t="shared" si="1"/>
        <v>99.92887624466572</v>
      </c>
    </row>
    <row r="70" spans="1:8" ht="12.75">
      <c r="A70" s="34"/>
      <c r="B70" s="168" t="s">
        <v>826</v>
      </c>
      <c r="C70" s="29"/>
      <c r="D70" s="255" t="s">
        <v>828</v>
      </c>
      <c r="E70" s="215">
        <f>E71</f>
        <v>140.6</v>
      </c>
      <c r="F70" s="215">
        <f t="shared" si="10"/>
        <v>140.5</v>
      </c>
      <c r="G70" s="215">
        <f t="shared" si="10"/>
        <v>0.09999999999999432</v>
      </c>
      <c r="H70" s="174">
        <f t="shared" si="1"/>
        <v>99.92887624466572</v>
      </c>
    </row>
    <row r="71" spans="1:8" ht="12.75">
      <c r="A71" s="34"/>
      <c r="B71" s="155" t="s">
        <v>827</v>
      </c>
      <c r="C71" s="85"/>
      <c r="D71" s="256" t="s">
        <v>829</v>
      </c>
      <c r="E71" s="201">
        <f>E72</f>
        <v>140.6</v>
      </c>
      <c r="F71" s="201">
        <f t="shared" si="10"/>
        <v>140.5</v>
      </c>
      <c r="G71" s="201">
        <f t="shared" si="10"/>
        <v>0.09999999999999432</v>
      </c>
      <c r="H71" s="154">
        <f t="shared" si="1"/>
        <v>99.92887624466572</v>
      </c>
    </row>
    <row r="72" spans="1:8" ht="25.5">
      <c r="A72" s="34"/>
      <c r="B72" s="155"/>
      <c r="C72" s="85" t="s">
        <v>18</v>
      </c>
      <c r="D72" s="153" t="s">
        <v>224</v>
      </c>
      <c r="E72" s="201">
        <v>140.6</v>
      </c>
      <c r="F72" s="201">
        <v>140.5</v>
      </c>
      <c r="G72" s="200">
        <f>E72-F72</f>
        <v>0.09999999999999432</v>
      </c>
      <c r="H72" s="154">
        <f t="shared" si="1"/>
        <v>99.92887624466572</v>
      </c>
    </row>
    <row r="73" spans="1:8" ht="12.75">
      <c r="A73" s="20" t="s">
        <v>111</v>
      </c>
      <c r="B73" s="33"/>
      <c r="C73" s="20"/>
      <c r="D73" s="37" t="s">
        <v>130</v>
      </c>
      <c r="E73" s="214">
        <f aca="true" t="shared" si="11" ref="E73:G77">E74</f>
        <v>387.7</v>
      </c>
      <c r="F73" s="214">
        <f t="shared" si="11"/>
        <v>0</v>
      </c>
      <c r="G73" s="214">
        <f t="shared" si="11"/>
        <v>387.7</v>
      </c>
      <c r="H73" s="154">
        <f t="shared" si="1"/>
        <v>0</v>
      </c>
    </row>
    <row r="74" spans="1:8" ht="38.25">
      <c r="A74" s="34"/>
      <c r="B74" s="168" t="s">
        <v>364</v>
      </c>
      <c r="C74" s="85"/>
      <c r="D74" s="148" t="s">
        <v>311</v>
      </c>
      <c r="E74" s="215">
        <f t="shared" si="11"/>
        <v>387.7</v>
      </c>
      <c r="F74" s="215">
        <f t="shared" si="11"/>
        <v>0</v>
      </c>
      <c r="G74" s="215">
        <f t="shared" si="11"/>
        <v>387.7</v>
      </c>
      <c r="H74" s="154">
        <f t="shared" si="1"/>
        <v>0</v>
      </c>
    </row>
    <row r="75" spans="1:8" ht="35.25" customHeight="1">
      <c r="A75" s="34"/>
      <c r="B75" s="168" t="s">
        <v>365</v>
      </c>
      <c r="C75" s="29"/>
      <c r="D75" s="148" t="s">
        <v>312</v>
      </c>
      <c r="E75" s="215">
        <f t="shared" si="11"/>
        <v>387.7</v>
      </c>
      <c r="F75" s="215">
        <f t="shared" si="11"/>
        <v>0</v>
      </c>
      <c r="G75" s="215">
        <f t="shared" si="11"/>
        <v>387.7</v>
      </c>
      <c r="H75" s="154">
        <f t="shared" si="1"/>
        <v>0</v>
      </c>
    </row>
    <row r="76" spans="1:8" ht="38.25">
      <c r="A76" s="34"/>
      <c r="B76" s="175" t="s">
        <v>369</v>
      </c>
      <c r="C76" s="183"/>
      <c r="D76" s="195" t="s">
        <v>548</v>
      </c>
      <c r="E76" s="200">
        <f t="shared" si="11"/>
        <v>387.7</v>
      </c>
      <c r="F76" s="200">
        <f t="shared" si="11"/>
        <v>0</v>
      </c>
      <c r="G76" s="200">
        <f t="shared" si="11"/>
        <v>387.7</v>
      </c>
      <c r="H76" s="154">
        <f t="shared" si="1"/>
        <v>0</v>
      </c>
    </row>
    <row r="77" spans="1:8" ht="51">
      <c r="A77" s="34"/>
      <c r="B77" s="155" t="s">
        <v>370</v>
      </c>
      <c r="C77" s="85"/>
      <c r="D77" s="173" t="s">
        <v>549</v>
      </c>
      <c r="E77" s="201">
        <f t="shared" si="11"/>
        <v>387.7</v>
      </c>
      <c r="F77" s="201">
        <f t="shared" si="11"/>
        <v>0</v>
      </c>
      <c r="G77" s="201">
        <f t="shared" si="11"/>
        <v>387.7</v>
      </c>
      <c r="H77" s="154">
        <f t="shared" si="1"/>
        <v>0</v>
      </c>
    </row>
    <row r="78" spans="1:8" ht="12.75">
      <c r="A78" s="34"/>
      <c r="B78" s="155"/>
      <c r="C78" s="85" t="s">
        <v>19</v>
      </c>
      <c r="D78" s="153" t="s">
        <v>20</v>
      </c>
      <c r="E78" s="201">
        <v>387.7</v>
      </c>
      <c r="F78" s="201">
        <v>0</v>
      </c>
      <c r="G78" s="200">
        <f>E78-F78</f>
        <v>387.7</v>
      </c>
      <c r="H78" s="154">
        <f t="shared" si="1"/>
        <v>0</v>
      </c>
    </row>
    <row r="79" spans="1:8" ht="12.75">
      <c r="A79" s="20" t="s">
        <v>157</v>
      </c>
      <c r="B79" s="20"/>
      <c r="C79" s="20"/>
      <c r="D79" s="31" t="s">
        <v>112</v>
      </c>
      <c r="E79" s="214">
        <f>E86+E101+E109+E80</f>
        <v>23539.5</v>
      </c>
      <c r="F79" s="214">
        <f>F86+F101+F109+F80</f>
        <v>20841.899999999998</v>
      </c>
      <c r="G79" s="214">
        <f>G86+G101+G109+G80</f>
        <v>2697.6</v>
      </c>
      <c r="H79" s="174">
        <f aca="true" t="shared" si="12" ref="H79:H89">IF(E79=0,"-",F79/E79*100)</f>
        <v>88.54011342636844</v>
      </c>
    </row>
    <row r="80" spans="1:8" ht="51">
      <c r="A80" s="34"/>
      <c r="B80" s="168" t="s">
        <v>374</v>
      </c>
      <c r="C80" s="29"/>
      <c r="D80" s="148" t="s">
        <v>308</v>
      </c>
      <c r="E80" s="214">
        <f aca="true" t="shared" si="13" ref="E80:G82">E81</f>
        <v>8401.5</v>
      </c>
      <c r="F80" s="214">
        <f t="shared" si="13"/>
        <v>5878.599999999999</v>
      </c>
      <c r="G80" s="214">
        <f t="shared" si="13"/>
        <v>2522.9</v>
      </c>
      <c r="H80" s="174">
        <f t="shared" si="12"/>
        <v>69.97083854073676</v>
      </c>
    </row>
    <row r="81" spans="1:8" ht="25.5">
      <c r="A81" s="34"/>
      <c r="B81" s="175" t="s">
        <v>375</v>
      </c>
      <c r="C81" s="85"/>
      <c r="D81" s="171" t="s">
        <v>309</v>
      </c>
      <c r="E81" s="200">
        <f t="shared" si="13"/>
        <v>8401.5</v>
      </c>
      <c r="F81" s="200">
        <f t="shared" si="13"/>
        <v>5878.599999999999</v>
      </c>
      <c r="G81" s="200">
        <f t="shared" si="13"/>
        <v>2522.9</v>
      </c>
      <c r="H81" s="154">
        <f t="shared" si="12"/>
        <v>69.97083854073676</v>
      </c>
    </row>
    <row r="82" spans="1:8" ht="25.5">
      <c r="A82" s="34"/>
      <c r="B82" s="155" t="s">
        <v>376</v>
      </c>
      <c r="C82" s="85"/>
      <c r="D82" s="173" t="s">
        <v>553</v>
      </c>
      <c r="E82" s="200">
        <f t="shared" si="13"/>
        <v>8401.5</v>
      </c>
      <c r="F82" s="200">
        <f t="shared" si="13"/>
        <v>5878.599999999999</v>
      </c>
      <c r="G82" s="200">
        <f t="shared" si="13"/>
        <v>2522.9</v>
      </c>
      <c r="H82" s="154">
        <f t="shared" si="12"/>
        <v>69.97083854073676</v>
      </c>
    </row>
    <row r="83" spans="1:8" ht="25.5">
      <c r="A83" s="34"/>
      <c r="B83" s="155" t="s">
        <v>377</v>
      </c>
      <c r="C83" s="85"/>
      <c r="D83" s="173" t="s">
        <v>554</v>
      </c>
      <c r="E83" s="200">
        <f>E84+E85</f>
        <v>8401.5</v>
      </c>
      <c r="F83" s="200">
        <f>F84+F85</f>
        <v>5878.599999999999</v>
      </c>
      <c r="G83" s="200">
        <f>G84+G85</f>
        <v>2522.9</v>
      </c>
      <c r="H83" s="154">
        <f t="shared" si="12"/>
        <v>69.97083854073676</v>
      </c>
    </row>
    <row r="84" spans="1:8" ht="25.5">
      <c r="A84" s="34"/>
      <c r="B84" s="155"/>
      <c r="C84" s="85" t="s">
        <v>18</v>
      </c>
      <c r="D84" s="153" t="s">
        <v>224</v>
      </c>
      <c r="E84" s="200">
        <v>7884</v>
      </c>
      <c r="F84" s="200">
        <v>5361.2</v>
      </c>
      <c r="G84" s="200">
        <f>E84-F84</f>
        <v>2522.8</v>
      </c>
      <c r="H84" s="154">
        <f t="shared" si="12"/>
        <v>68.00101471334348</v>
      </c>
    </row>
    <row r="85" spans="1:8" ht="18.75" customHeight="1">
      <c r="A85" s="34"/>
      <c r="B85" s="155"/>
      <c r="C85" s="85" t="s">
        <v>19</v>
      </c>
      <c r="D85" s="153" t="s">
        <v>20</v>
      </c>
      <c r="E85" s="200">
        <v>517.5</v>
      </c>
      <c r="F85" s="200">
        <v>517.4</v>
      </c>
      <c r="G85" s="200">
        <f>E85-F85</f>
        <v>0.10000000000002274</v>
      </c>
      <c r="H85" s="154">
        <f t="shared" si="12"/>
        <v>99.98067632850241</v>
      </c>
    </row>
    <row r="86" spans="1:8" ht="51">
      <c r="A86" s="20"/>
      <c r="B86" s="168" t="s">
        <v>411</v>
      </c>
      <c r="C86" s="29"/>
      <c r="D86" s="148" t="s">
        <v>313</v>
      </c>
      <c r="E86" s="214">
        <f>E87+E90+E93+E97</f>
        <v>767</v>
      </c>
      <c r="F86" s="214">
        <f>F87+F90+F93+F97</f>
        <v>683.5</v>
      </c>
      <c r="G86" s="214">
        <f>G87+G90+G93+G97</f>
        <v>83.5</v>
      </c>
      <c r="H86" s="174">
        <f t="shared" si="12"/>
        <v>89.11342894393742</v>
      </c>
    </row>
    <row r="87" spans="1:8" ht="38.25">
      <c r="A87" s="20"/>
      <c r="B87" s="175" t="s">
        <v>412</v>
      </c>
      <c r="C87" s="85"/>
      <c r="D87" s="171" t="s">
        <v>574</v>
      </c>
      <c r="E87" s="200">
        <f aca="true" t="shared" si="14" ref="E87:G88">E88</f>
        <v>35</v>
      </c>
      <c r="F87" s="200">
        <f t="shared" si="14"/>
        <v>35</v>
      </c>
      <c r="G87" s="200">
        <f t="shared" si="14"/>
        <v>0</v>
      </c>
      <c r="H87" s="154">
        <f t="shared" si="12"/>
        <v>100</v>
      </c>
    </row>
    <row r="88" spans="1:8" ht="38.25">
      <c r="A88" s="20"/>
      <c r="B88" s="155" t="s">
        <v>413</v>
      </c>
      <c r="C88" s="85"/>
      <c r="D88" s="173" t="s">
        <v>575</v>
      </c>
      <c r="E88" s="200">
        <f t="shared" si="14"/>
        <v>35</v>
      </c>
      <c r="F88" s="200">
        <f t="shared" si="14"/>
        <v>35</v>
      </c>
      <c r="G88" s="200">
        <f t="shared" si="14"/>
        <v>0</v>
      </c>
      <c r="H88" s="154">
        <f t="shared" si="12"/>
        <v>100</v>
      </c>
    </row>
    <row r="89" spans="1:8" ht="12.75">
      <c r="A89" s="20"/>
      <c r="B89" s="155"/>
      <c r="C89" s="85" t="s">
        <v>19</v>
      </c>
      <c r="D89" s="153" t="s">
        <v>20</v>
      </c>
      <c r="E89" s="200">
        <v>35</v>
      </c>
      <c r="F89" s="200">
        <v>35</v>
      </c>
      <c r="G89" s="200">
        <f>E89-F89</f>
        <v>0</v>
      </c>
      <c r="H89" s="154">
        <f t="shared" si="12"/>
        <v>100</v>
      </c>
    </row>
    <row r="90" spans="1:8" ht="38.25">
      <c r="A90" s="20"/>
      <c r="B90" s="175" t="s">
        <v>414</v>
      </c>
      <c r="C90" s="183"/>
      <c r="D90" s="171" t="s">
        <v>576</v>
      </c>
      <c r="E90" s="200">
        <f aca="true" t="shared" si="15" ref="E90:G91">E91</f>
        <v>10</v>
      </c>
      <c r="F90" s="200">
        <f t="shared" si="15"/>
        <v>0</v>
      </c>
      <c r="G90" s="200">
        <f t="shared" si="15"/>
        <v>10</v>
      </c>
      <c r="H90" s="154">
        <f t="shared" si="1"/>
        <v>0</v>
      </c>
    </row>
    <row r="91" spans="1:8" ht="25.5">
      <c r="A91" s="20"/>
      <c r="B91" s="155" t="s">
        <v>415</v>
      </c>
      <c r="C91" s="85"/>
      <c r="D91" s="173" t="s">
        <v>577</v>
      </c>
      <c r="E91" s="200">
        <f t="shared" si="15"/>
        <v>10</v>
      </c>
      <c r="F91" s="200">
        <f t="shared" si="15"/>
        <v>0</v>
      </c>
      <c r="G91" s="200">
        <f t="shared" si="15"/>
        <v>10</v>
      </c>
      <c r="H91" s="154">
        <f t="shared" si="1"/>
        <v>0</v>
      </c>
    </row>
    <row r="92" spans="1:8" ht="25.5">
      <c r="A92" s="20"/>
      <c r="B92" s="155"/>
      <c r="C92" s="85" t="s">
        <v>26</v>
      </c>
      <c r="D92" s="153" t="s">
        <v>224</v>
      </c>
      <c r="E92" s="200">
        <v>10</v>
      </c>
      <c r="F92" s="200">
        <v>0</v>
      </c>
      <c r="G92" s="200">
        <f>E92-F92</f>
        <v>10</v>
      </c>
      <c r="H92" s="154">
        <f t="shared" si="1"/>
        <v>0</v>
      </c>
    </row>
    <row r="93" spans="1:8" ht="25.5">
      <c r="A93" s="20"/>
      <c r="B93" s="175" t="s">
        <v>416</v>
      </c>
      <c r="C93" s="85"/>
      <c r="D93" s="171" t="s">
        <v>314</v>
      </c>
      <c r="E93" s="200">
        <f aca="true" t="shared" si="16" ref="E93:G95">E94</f>
        <v>22</v>
      </c>
      <c r="F93" s="200">
        <f t="shared" si="16"/>
        <v>22</v>
      </c>
      <c r="G93" s="200">
        <f t="shared" si="16"/>
        <v>0</v>
      </c>
      <c r="H93" s="154">
        <f aca="true" t="shared" si="17" ref="H93:H113">F93/E93*100</f>
        <v>100</v>
      </c>
    </row>
    <row r="94" spans="1:8" ht="38.25">
      <c r="A94" s="20"/>
      <c r="B94" s="155" t="s">
        <v>417</v>
      </c>
      <c r="C94" s="85"/>
      <c r="D94" s="173" t="s">
        <v>578</v>
      </c>
      <c r="E94" s="200">
        <f t="shared" si="16"/>
        <v>22</v>
      </c>
      <c r="F94" s="200">
        <f t="shared" si="16"/>
        <v>22</v>
      </c>
      <c r="G94" s="200">
        <f t="shared" si="16"/>
        <v>0</v>
      </c>
      <c r="H94" s="154">
        <f t="shared" si="17"/>
        <v>100</v>
      </c>
    </row>
    <row r="95" spans="1:8" ht="25.5">
      <c r="A95" s="20"/>
      <c r="B95" s="155" t="s">
        <v>418</v>
      </c>
      <c r="C95" s="85"/>
      <c r="D95" s="173" t="s">
        <v>579</v>
      </c>
      <c r="E95" s="200">
        <f t="shared" si="16"/>
        <v>22</v>
      </c>
      <c r="F95" s="200">
        <f t="shared" si="16"/>
        <v>22</v>
      </c>
      <c r="G95" s="200">
        <f t="shared" si="16"/>
        <v>0</v>
      </c>
      <c r="H95" s="154">
        <f t="shared" si="17"/>
        <v>100</v>
      </c>
    </row>
    <row r="96" spans="1:8" ht="25.5">
      <c r="A96" s="34"/>
      <c r="B96" s="155"/>
      <c r="C96" s="85" t="s">
        <v>18</v>
      </c>
      <c r="D96" s="153" t="s">
        <v>224</v>
      </c>
      <c r="E96" s="200">
        <v>22</v>
      </c>
      <c r="F96" s="200">
        <v>22</v>
      </c>
      <c r="G96" s="200">
        <f>E96-F96</f>
        <v>0</v>
      </c>
      <c r="H96" s="154">
        <f>IF(E96=0,"-",F96/E96*100)</f>
        <v>100</v>
      </c>
    </row>
    <row r="97" spans="1:8" ht="51">
      <c r="A97" s="34"/>
      <c r="B97" s="175" t="s">
        <v>419</v>
      </c>
      <c r="C97" s="85"/>
      <c r="D97" s="171" t="s">
        <v>315</v>
      </c>
      <c r="E97" s="200">
        <f aca="true" t="shared" si="18" ref="E97:G99">E98</f>
        <v>700</v>
      </c>
      <c r="F97" s="200">
        <f t="shared" si="18"/>
        <v>626.5</v>
      </c>
      <c r="G97" s="200">
        <f t="shared" si="18"/>
        <v>73.5</v>
      </c>
      <c r="H97" s="154">
        <f t="shared" si="17"/>
        <v>89.5</v>
      </c>
    </row>
    <row r="98" spans="1:8" ht="51">
      <c r="A98" s="34"/>
      <c r="B98" s="155" t="s">
        <v>420</v>
      </c>
      <c r="C98" s="85"/>
      <c r="D98" s="153" t="s">
        <v>831</v>
      </c>
      <c r="E98" s="200">
        <f t="shared" si="18"/>
        <v>700</v>
      </c>
      <c r="F98" s="200">
        <f t="shared" si="18"/>
        <v>626.5</v>
      </c>
      <c r="G98" s="200">
        <f t="shared" si="18"/>
        <v>73.5</v>
      </c>
      <c r="H98" s="154">
        <f t="shared" si="17"/>
        <v>89.5</v>
      </c>
    </row>
    <row r="99" spans="1:8" ht="76.5">
      <c r="A99" s="34"/>
      <c r="B99" s="155" t="s">
        <v>421</v>
      </c>
      <c r="C99" s="85"/>
      <c r="D99" s="153" t="s">
        <v>832</v>
      </c>
      <c r="E99" s="200">
        <f t="shared" si="18"/>
        <v>700</v>
      </c>
      <c r="F99" s="200">
        <f t="shared" si="18"/>
        <v>626.5</v>
      </c>
      <c r="G99" s="200">
        <f t="shared" si="18"/>
        <v>73.5</v>
      </c>
      <c r="H99" s="154">
        <f t="shared" si="17"/>
        <v>89.5</v>
      </c>
    </row>
    <row r="100" spans="1:8" ht="25.5">
      <c r="A100" s="34"/>
      <c r="B100" s="155"/>
      <c r="C100" s="85" t="s">
        <v>18</v>
      </c>
      <c r="D100" s="153" t="s">
        <v>224</v>
      </c>
      <c r="E100" s="200">
        <v>700</v>
      </c>
      <c r="F100" s="200">
        <v>626.5</v>
      </c>
      <c r="G100" s="200">
        <f>E100-F100</f>
        <v>73.5</v>
      </c>
      <c r="H100" s="154">
        <f t="shared" si="17"/>
        <v>89.5</v>
      </c>
    </row>
    <row r="101" spans="1:8" ht="51">
      <c r="A101" s="34"/>
      <c r="B101" s="168" t="s">
        <v>425</v>
      </c>
      <c r="C101" s="29"/>
      <c r="D101" s="148" t="s">
        <v>316</v>
      </c>
      <c r="E101" s="214">
        <f>E102+E106</f>
        <v>670</v>
      </c>
      <c r="F101" s="214">
        <f>F102+F106</f>
        <v>666</v>
      </c>
      <c r="G101" s="214">
        <f>G102+G106</f>
        <v>4</v>
      </c>
      <c r="H101" s="174">
        <f t="shared" si="17"/>
        <v>99.40298507462687</v>
      </c>
    </row>
    <row r="102" spans="1:8" ht="29.25" customHeight="1">
      <c r="A102" s="34"/>
      <c r="B102" s="175" t="s">
        <v>426</v>
      </c>
      <c r="C102" s="183"/>
      <c r="D102" s="171" t="s">
        <v>583</v>
      </c>
      <c r="E102" s="200">
        <f>E103</f>
        <v>600</v>
      </c>
      <c r="F102" s="200">
        <f>F103</f>
        <v>600</v>
      </c>
      <c r="G102" s="200">
        <f>G103</f>
        <v>0</v>
      </c>
      <c r="H102" s="154">
        <f t="shared" si="17"/>
        <v>100</v>
      </c>
    </row>
    <row r="103" spans="1:8" ht="25.5">
      <c r="A103" s="34"/>
      <c r="B103" s="155" t="s">
        <v>427</v>
      </c>
      <c r="C103" s="85"/>
      <c r="D103" s="173" t="s">
        <v>584</v>
      </c>
      <c r="E103" s="200">
        <f>E104+E105</f>
        <v>600</v>
      </c>
      <c r="F103" s="200">
        <f>F104+F105</f>
        <v>600</v>
      </c>
      <c r="G103" s="200">
        <f>G104+G105</f>
        <v>0</v>
      </c>
      <c r="H103" s="154">
        <f t="shared" si="17"/>
        <v>100</v>
      </c>
    </row>
    <row r="104" spans="1:8" ht="25.5" hidden="1">
      <c r="A104" s="34"/>
      <c r="B104" s="155"/>
      <c r="C104" s="85" t="s">
        <v>18</v>
      </c>
      <c r="D104" s="153" t="s">
        <v>224</v>
      </c>
      <c r="E104" s="200">
        <v>0</v>
      </c>
      <c r="F104" s="200">
        <v>0</v>
      </c>
      <c r="G104" s="200">
        <f>E104-F104</f>
        <v>0</v>
      </c>
      <c r="H104" s="154" t="e">
        <f t="shared" si="17"/>
        <v>#DIV/0!</v>
      </c>
    </row>
    <row r="105" spans="1:8" ht="17.25" customHeight="1">
      <c r="A105" s="34"/>
      <c r="B105" s="155"/>
      <c r="C105" s="85" t="s">
        <v>19</v>
      </c>
      <c r="D105" s="153" t="s">
        <v>20</v>
      </c>
      <c r="E105" s="216">
        <v>600</v>
      </c>
      <c r="F105" s="216">
        <v>600</v>
      </c>
      <c r="G105" s="200">
        <f>E105-F105</f>
        <v>0</v>
      </c>
      <c r="H105" s="154">
        <f>F105/E105*100</f>
        <v>100</v>
      </c>
    </row>
    <row r="106" spans="1:8" ht="25.5">
      <c r="A106" s="34"/>
      <c r="B106" s="183" t="s">
        <v>428</v>
      </c>
      <c r="C106" s="183"/>
      <c r="D106" s="171" t="s">
        <v>585</v>
      </c>
      <c r="E106" s="200">
        <f aca="true" t="shared" si="19" ref="E106:G107">E107</f>
        <v>70</v>
      </c>
      <c r="F106" s="200">
        <f t="shared" si="19"/>
        <v>66</v>
      </c>
      <c r="G106" s="200">
        <f t="shared" si="19"/>
        <v>4</v>
      </c>
      <c r="H106" s="154">
        <f>F106/E106*100</f>
        <v>94.28571428571428</v>
      </c>
    </row>
    <row r="107" spans="1:8" ht="38.25">
      <c r="A107" s="34"/>
      <c r="B107" s="85" t="s">
        <v>429</v>
      </c>
      <c r="C107" s="85"/>
      <c r="D107" s="173" t="s">
        <v>586</v>
      </c>
      <c r="E107" s="200">
        <f t="shared" si="19"/>
        <v>70</v>
      </c>
      <c r="F107" s="200">
        <f t="shared" si="19"/>
        <v>66</v>
      </c>
      <c r="G107" s="200">
        <f t="shared" si="19"/>
        <v>4</v>
      </c>
      <c r="H107" s="154">
        <f t="shared" si="17"/>
        <v>94.28571428571428</v>
      </c>
    </row>
    <row r="108" spans="1:8" ht="25.5">
      <c r="A108" s="34"/>
      <c r="B108" s="155"/>
      <c r="C108" s="85" t="s">
        <v>26</v>
      </c>
      <c r="D108" s="153" t="s">
        <v>27</v>
      </c>
      <c r="E108" s="200">
        <v>70</v>
      </c>
      <c r="F108" s="200">
        <v>66</v>
      </c>
      <c r="G108" s="200">
        <f>E108-F108</f>
        <v>4</v>
      </c>
      <c r="H108" s="154">
        <f t="shared" si="17"/>
        <v>94.28571428571428</v>
      </c>
    </row>
    <row r="109" spans="1:8" ht="25.5">
      <c r="A109" s="34"/>
      <c r="B109" s="168" t="s">
        <v>536</v>
      </c>
      <c r="C109" s="29"/>
      <c r="D109" s="178" t="s">
        <v>317</v>
      </c>
      <c r="E109" s="214">
        <f>E110+E113+E116+E118+E122+E120</f>
        <v>13701</v>
      </c>
      <c r="F109" s="214">
        <f>F110+F113+F116+F118+F122+F120</f>
        <v>13613.8</v>
      </c>
      <c r="G109" s="214">
        <f>G110+G113+G116+G118+G122+G120</f>
        <v>87.2</v>
      </c>
      <c r="H109" s="174">
        <f t="shared" si="17"/>
        <v>99.36355010583169</v>
      </c>
    </row>
    <row r="110" spans="1:8" ht="38.25">
      <c r="A110" s="34"/>
      <c r="B110" s="155" t="s">
        <v>537</v>
      </c>
      <c r="C110" s="85"/>
      <c r="D110" s="173" t="s">
        <v>709</v>
      </c>
      <c r="E110" s="200">
        <f>E112+E111</f>
        <v>13030.4</v>
      </c>
      <c r="F110" s="200">
        <f>F112+F111</f>
        <v>13030.4</v>
      </c>
      <c r="G110" s="200">
        <f>G112+G111</f>
        <v>0</v>
      </c>
      <c r="H110" s="154">
        <f t="shared" si="17"/>
        <v>100</v>
      </c>
    </row>
    <row r="111" spans="1:8" ht="25.5" hidden="1">
      <c r="A111" s="34"/>
      <c r="B111" s="155"/>
      <c r="C111" s="85" t="s">
        <v>18</v>
      </c>
      <c r="D111" s="153" t="s">
        <v>224</v>
      </c>
      <c r="E111" s="200">
        <v>0</v>
      </c>
      <c r="F111" s="200">
        <v>0</v>
      </c>
      <c r="G111" s="200">
        <f>E111-F111</f>
        <v>0</v>
      </c>
      <c r="H111" s="154" t="e">
        <f t="shared" si="17"/>
        <v>#DIV/0!</v>
      </c>
    </row>
    <row r="112" spans="1:8" ht="19.5" customHeight="1">
      <c r="A112" s="34"/>
      <c r="B112" s="180"/>
      <c r="C112" s="85" t="s">
        <v>19</v>
      </c>
      <c r="D112" s="153" t="s">
        <v>20</v>
      </c>
      <c r="E112" s="200">
        <v>13030.4</v>
      </c>
      <c r="F112" s="200">
        <v>13030.4</v>
      </c>
      <c r="G112" s="200">
        <f>E112-F112</f>
        <v>0</v>
      </c>
      <c r="H112" s="154">
        <f t="shared" si="17"/>
        <v>100</v>
      </c>
    </row>
    <row r="113" spans="1:8" ht="25.5">
      <c r="A113" s="34"/>
      <c r="B113" s="155" t="s">
        <v>538</v>
      </c>
      <c r="C113" s="180"/>
      <c r="D113" s="176" t="s">
        <v>819</v>
      </c>
      <c r="E113" s="200">
        <f>E114+E115</f>
        <v>174.3</v>
      </c>
      <c r="F113" s="200">
        <f>F114+F115</f>
        <v>107.3</v>
      </c>
      <c r="G113" s="200">
        <f>G114+G115</f>
        <v>67.00000000000001</v>
      </c>
      <c r="H113" s="154">
        <f t="shared" si="17"/>
        <v>61.56052782558806</v>
      </c>
    </row>
    <row r="114" spans="1:8" ht="20.25" customHeight="1">
      <c r="A114" s="34"/>
      <c r="B114" s="155"/>
      <c r="C114" s="85" t="s">
        <v>21</v>
      </c>
      <c r="D114" s="153" t="s">
        <v>22</v>
      </c>
      <c r="E114" s="200">
        <v>153.3</v>
      </c>
      <c r="F114" s="200">
        <v>107.3</v>
      </c>
      <c r="G114" s="200">
        <f>E114-F114</f>
        <v>46.000000000000014</v>
      </c>
      <c r="H114" s="154">
        <f aca="true" t="shared" si="20" ref="H114:H193">IF(E114=0,"-",F114/E114*100)</f>
        <v>69.9934768427919</v>
      </c>
    </row>
    <row r="115" spans="1:8" ht="15.75" customHeight="1">
      <c r="A115" s="34"/>
      <c r="B115" s="155"/>
      <c r="C115" s="85" t="s">
        <v>19</v>
      </c>
      <c r="D115" s="153" t="s">
        <v>20</v>
      </c>
      <c r="E115" s="200">
        <v>21</v>
      </c>
      <c r="F115" s="200">
        <v>0</v>
      </c>
      <c r="G115" s="200">
        <f>E115-F115</f>
        <v>21</v>
      </c>
      <c r="H115" s="154">
        <f t="shared" si="20"/>
        <v>0</v>
      </c>
    </row>
    <row r="116" spans="1:8" ht="18" customHeight="1">
      <c r="A116" s="34"/>
      <c r="B116" s="155" t="s">
        <v>539</v>
      </c>
      <c r="C116" s="85"/>
      <c r="D116" s="197" t="s">
        <v>225</v>
      </c>
      <c r="E116" s="200">
        <f>E117</f>
        <v>85</v>
      </c>
      <c r="F116" s="200">
        <f>F117</f>
        <v>70.5</v>
      </c>
      <c r="G116" s="200">
        <f>G117</f>
        <v>14.5</v>
      </c>
      <c r="H116" s="154">
        <f t="shared" si="20"/>
        <v>82.94117647058825</v>
      </c>
    </row>
    <row r="117" spans="1:8" ht="25.5">
      <c r="A117" s="34"/>
      <c r="B117" s="155"/>
      <c r="C117" s="85" t="s">
        <v>18</v>
      </c>
      <c r="D117" s="153" t="s">
        <v>224</v>
      </c>
      <c r="E117" s="200">
        <v>85</v>
      </c>
      <c r="F117" s="200">
        <v>70.5</v>
      </c>
      <c r="G117" s="200">
        <f>E117-F117</f>
        <v>14.5</v>
      </c>
      <c r="H117" s="154">
        <f t="shared" si="20"/>
        <v>82.94117647058825</v>
      </c>
    </row>
    <row r="118" spans="1:8" ht="33.75" customHeight="1">
      <c r="A118" s="34"/>
      <c r="B118" s="181" t="s">
        <v>540</v>
      </c>
      <c r="C118" s="180"/>
      <c r="D118" s="197" t="s">
        <v>318</v>
      </c>
      <c r="E118" s="200">
        <f>E119</f>
        <v>309.2</v>
      </c>
      <c r="F118" s="200">
        <f>F119</f>
        <v>303.5</v>
      </c>
      <c r="G118" s="200">
        <f>G119</f>
        <v>5.699999999999989</v>
      </c>
      <c r="H118" s="154">
        <f t="shared" si="20"/>
        <v>98.15653298835706</v>
      </c>
    </row>
    <row r="119" spans="1:8" ht="17.25" customHeight="1">
      <c r="A119" s="34"/>
      <c r="B119" s="155"/>
      <c r="C119" s="85" t="s">
        <v>21</v>
      </c>
      <c r="D119" s="153" t="s">
        <v>22</v>
      </c>
      <c r="E119" s="200">
        <v>309.2</v>
      </c>
      <c r="F119" s="200">
        <v>303.5</v>
      </c>
      <c r="G119" s="200">
        <f>E119-F119</f>
        <v>5.699999999999989</v>
      </c>
      <c r="H119" s="154">
        <f t="shared" si="20"/>
        <v>98.15653298835706</v>
      </c>
    </row>
    <row r="120" spans="1:8" ht="31.5" customHeight="1">
      <c r="A120" s="34"/>
      <c r="B120" s="155" t="s">
        <v>825</v>
      </c>
      <c r="C120" s="85"/>
      <c r="D120" s="153" t="s">
        <v>701</v>
      </c>
      <c r="E120" s="200">
        <f>E121</f>
        <v>30</v>
      </c>
      <c r="F120" s="200">
        <f>F121</f>
        <v>30</v>
      </c>
      <c r="G120" s="200">
        <f>G121</f>
        <v>0</v>
      </c>
      <c r="H120" s="154">
        <f t="shared" si="20"/>
        <v>100</v>
      </c>
    </row>
    <row r="121" spans="1:8" ht="32.25" customHeight="1">
      <c r="A121" s="34"/>
      <c r="B121" s="155"/>
      <c r="C121" s="85" t="s">
        <v>26</v>
      </c>
      <c r="D121" s="153" t="s">
        <v>27</v>
      </c>
      <c r="E121" s="200">
        <v>30</v>
      </c>
      <c r="F121" s="200">
        <v>30</v>
      </c>
      <c r="G121" s="200">
        <f>E121-F121</f>
        <v>0</v>
      </c>
      <c r="H121" s="154">
        <f t="shared" si="20"/>
        <v>100</v>
      </c>
    </row>
    <row r="122" spans="1:8" ht="30.75" customHeight="1">
      <c r="A122" s="34"/>
      <c r="B122" s="155" t="s">
        <v>700</v>
      </c>
      <c r="C122" s="85"/>
      <c r="D122" s="153" t="s">
        <v>701</v>
      </c>
      <c r="E122" s="200">
        <f>E123</f>
        <v>72.1</v>
      </c>
      <c r="F122" s="200">
        <f>F123</f>
        <v>72.1</v>
      </c>
      <c r="G122" s="200">
        <f>G123</f>
        <v>0</v>
      </c>
      <c r="H122" s="154">
        <f>F122/E122*100</f>
        <v>100</v>
      </c>
    </row>
    <row r="123" spans="1:8" ht="31.5" customHeight="1">
      <c r="A123" s="34"/>
      <c r="B123" s="155"/>
      <c r="C123" s="85" t="s">
        <v>26</v>
      </c>
      <c r="D123" s="153" t="s">
        <v>27</v>
      </c>
      <c r="E123" s="200">
        <v>72.1</v>
      </c>
      <c r="F123" s="200">
        <v>72.1</v>
      </c>
      <c r="G123" s="200">
        <f>E123-F123</f>
        <v>0</v>
      </c>
      <c r="H123" s="154">
        <f>F123/E123*100</f>
        <v>100</v>
      </c>
    </row>
    <row r="124" spans="1:8" ht="24">
      <c r="A124" s="20" t="s">
        <v>113</v>
      </c>
      <c r="B124" s="35"/>
      <c r="C124" s="34"/>
      <c r="D124" s="37" t="s">
        <v>114</v>
      </c>
      <c r="E124" s="214">
        <f>E125+E143+E155</f>
        <v>2068.7</v>
      </c>
      <c r="F124" s="214">
        <f>F125+F143+F155</f>
        <v>1614.5000000000002</v>
      </c>
      <c r="G124" s="214">
        <f>G125+G143+G155</f>
        <v>454.20000000000005</v>
      </c>
      <c r="H124" s="174">
        <f t="shared" si="20"/>
        <v>78.04418233673324</v>
      </c>
    </row>
    <row r="125" spans="1:8" ht="36">
      <c r="A125" s="20" t="s">
        <v>115</v>
      </c>
      <c r="B125" s="35"/>
      <c r="C125" s="34"/>
      <c r="D125" s="37" t="s">
        <v>116</v>
      </c>
      <c r="E125" s="214">
        <f>E126</f>
        <v>1302.9</v>
      </c>
      <c r="F125" s="214">
        <f>F126</f>
        <v>1302.9</v>
      </c>
      <c r="G125" s="214">
        <f>G126</f>
        <v>0</v>
      </c>
      <c r="H125" s="174">
        <f t="shared" si="20"/>
        <v>100</v>
      </c>
    </row>
    <row r="126" spans="1:8" ht="38.25">
      <c r="A126" s="20"/>
      <c r="B126" s="168" t="s">
        <v>388</v>
      </c>
      <c r="C126" s="29"/>
      <c r="D126" s="148" t="s">
        <v>319</v>
      </c>
      <c r="E126" s="214">
        <f>E127+E135</f>
        <v>1302.9</v>
      </c>
      <c r="F126" s="214">
        <f>F127+F135</f>
        <v>1302.9</v>
      </c>
      <c r="G126" s="214">
        <f>G127+G135</f>
        <v>0</v>
      </c>
      <c r="H126" s="174">
        <f t="shared" si="20"/>
        <v>100</v>
      </c>
    </row>
    <row r="127" spans="1:8" ht="63.75">
      <c r="A127" s="20"/>
      <c r="B127" s="175" t="s">
        <v>389</v>
      </c>
      <c r="C127" s="85"/>
      <c r="D127" s="171" t="s">
        <v>320</v>
      </c>
      <c r="E127" s="200">
        <f>E128</f>
        <v>1302.9</v>
      </c>
      <c r="F127" s="200">
        <f>F128</f>
        <v>1302.9</v>
      </c>
      <c r="G127" s="200">
        <f>G128</f>
        <v>0</v>
      </c>
      <c r="H127" s="154">
        <f t="shared" si="20"/>
        <v>100</v>
      </c>
    </row>
    <row r="128" spans="1:8" ht="51">
      <c r="A128" s="20"/>
      <c r="B128" s="155" t="s">
        <v>390</v>
      </c>
      <c r="C128" s="85"/>
      <c r="D128" s="173" t="s">
        <v>559</v>
      </c>
      <c r="E128" s="200">
        <f>E129+E131+E133</f>
        <v>1302.9</v>
      </c>
      <c r="F128" s="200">
        <f>F129+F131+F133</f>
        <v>1302.9</v>
      </c>
      <c r="G128" s="200">
        <f>G129+G131+G133</f>
        <v>0</v>
      </c>
      <c r="H128" s="154">
        <f t="shared" si="20"/>
        <v>100</v>
      </c>
    </row>
    <row r="129" spans="1:8" ht="38.25">
      <c r="A129" s="20"/>
      <c r="B129" s="155" t="s">
        <v>391</v>
      </c>
      <c r="C129" s="85"/>
      <c r="D129" s="173" t="s">
        <v>560</v>
      </c>
      <c r="E129" s="200">
        <f>E130</f>
        <v>2.9</v>
      </c>
      <c r="F129" s="200">
        <f>F130</f>
        <v>2.9</v>
      </c>
      <c r="G129" s="200">
        <f>G130</f>
        <v>0</v>
      </c>
      <c r="H129" s="154">
        <f t="shared" si="20"/>
        <v>100</v>
      </c>
    </row>
    <row r="130" spans="1:8" ht="25.5">
      <c r="A130" s="34"/>
      <c r="B130" s="155"/>
      <c r="C130" s="85" t="s">
        <v>18</v>
      </c>
      <c r="D130" s="153" t="s">
        <v>224</v>
      </c>
      <c r="E130" s="200">
        <v>2.9</v>
      </c>
      <c r="F130" s="200">
        <v>2.9</v>
      </c>
      <c r="G130" s="200">
        <f>E130-F130</f>
        <v>0</v>
      </c>
      <c r="H130" s="154">
        <f t="shared" si="20"/>
        <v>100</v>
      </c>
    </row>
    <row r="131" spans="1:8" ht="38.25" hidden="1">
      <c r="A131" s="34"/>
      <c r="B131" s="155" t="s">
        <v>392</v>
      </c>
      <c r="C131" s="85"/>
      <c r="D131" s="176" t="s">
        <v>561</v>
      </c>
      <c r="E131" s="200">
        <f>E132</f>
        <v>0</v>
      </c>
      <c r="F131" s="200">
        <f>F132</f>
        <v>0</v>
      </c>
      <c r="G131" s="200">
        <f>G132</f>
        <v>0</v>
      </c>
      <c r="H131" s="200" t="str">
        <f t="shared" si="20"/>
        <v>-</v>
      </c>
    </row>
    <row r="132" spans="1:8" ht="25.5" hidden="1">
      <c r="A132" s="34"/>
      <c r="B132" s="155"/>
      <c r="C132" s="85" t="s">
        <v>18</v>
      </c>
      <c r="D132" s="153" t="s">
        <v>224</v>
      </c>
      <c r="E132" s="200">
        <v>0</v>
      </c>
      <c r="F132" s="200">
        <v>0</v>
      </c>
      <c r="G132" s="200">
        <f>E132-F132</f>
        <v>0</v>
      </c>
      <c r="H132" s="200" t="str">
        <f t="shared" si="20"/>
        <v>-</v>
      </c>
    </row>
    <row r="133" spans="1:8" ht="82.5" customHeight="1">
      <c r="A133" s="34"/>
      <c r="B133" s="155" t="s">
        <v>762</v>
      </c>
      <c r="C133" s="85"/>
      <c r="D133" s="173" t="s">
        <v>763</v>
      </c>
      <c r="E133" s="200">
        <f>E134</f>
        <v>1300</v>
      </c>
      <c r="F133" s="200">
        <f>F134</f>
        <v>1300</v>
      </c>
      <c r="G133" s="200">
        <f>G134</f>
        <v>0</v>
      </c>
      <c r="H133" s="154">
        <f t="shared" si="20"/>
        <v>100</v>
      </c>
    </row>
    <row r="134" spans="1:8" ht="20.25" customHeight="1">
      <c r="A134" s="34"/>
      <c r="B134" s="155"/>
      <c r="C134" s="85" t="s">
        <v>24</v>
      </c>
      <c r="D134" s="196" t="s">
        <v>110</v>
      </c>
      <c r="E134" s="200">
        <v>1300</v>
      </c>
      <c r="F134" s="200">
        <v>1300</v>
      </c>
      <c r="G134" s="200">
        <f>E134-F134</f>
        <v>0</v>
      </c>
      <c r="H134" s="154">
        <f t="shared" si="20"/>
        <v>100</v>
      </c>
    </row>
    <row r="135" spans="1:8" ht="25.5" hidden="1">
      <c r="A135" s="34"/>
      <c r="B135" s="257" t="s">
        <v>766</v>
      </c>
      <c r="C135" s="250"/>
      <c r="D135" s="251" t="s">
        <v>767</v>
      </c>
      <c r="E135" s="200">
        <f>E136</f>
        <v>0</v>
      </c>
      <c r="F135" s="200">
        <f>F136</f>
        <v>0</v>
      </c>
      <c r="G135" s="200">
        <f>G136</f>
        <v>0</v>
      </c>
      <c r="H135" s="154" t="str">
        <f t="shared" si="20"/>
        <v>-</v>
      </c>
    </row>
    <row r="136" spans="1:8" ht="41.25" customHeight="1" hidden="1">
      <c r="A136" s="34"/>
      <c r="B136" s="252" t="s">
        <v>768</v>
      </c>
      <c r="C136" s="194"/>
      <c r="D136" s="253" t="s">
        <v>769</v>
      </c>
      <c r="E136" s="200">
        <f>E137+E139+E141</f>
        <v>0</v>
      </c>
      <c r="F136" s="200">
        <f>F137+F139+F141</f>
        <v>0</v>
      </c>
      <c r="G136" s="200">
        <f>G137+G139+G141</f>
        <v>0</v>
      </c>
      <c r="H136" s="154" t="str">
        <f t="shared" si="20"/>
        <v>-</v>
      </c>
    </row>
    <row r="137" spans="1:8" ht="32.25" customHeight="1" hidden="1">
      <c r="A137" s="34"/>
      <c r="B137" s="252" t="s">
        <v>770</v>
      </c>
      <c r="C137" s="194"/>
      <c r="D137" s="254" t="s">
        <v>563</v>
      </c>
      <c r="E137" s="200">
        <f>E138</f>
        <v>0</v>
      </c>
      <c r="F137" s="200">
        <f>F138</f>
        <v>0</v>
      </c>
      <c r="G137" s="200">
        <f>G138</f>
        <v>0</v>
      </c>
      <c r="H137" s="154" t="str">
        <f t="shared" si="20"/>
        <v>-</v>
      </c>
    </row>
    <row r="138" spans="1:8" ht="32.25" customHeight="1" hidden="1">
      <c r="A138" s="34"/>
      <c r="B138" s="155"/>
      <c r="C138" s="85" t="s">
        <v>18</v>
      </c>
      <c r="D138" s="153" t="s">
        <v>224</v>
      </c>
      <c r="E138" s="200">
        <v>0</v>
      </c>
      <c r="F138" s="200">
        <v>0</v>
      </c>
      <c r="G138" s="200">
        <f>E138-F138</f>
        <v>0</v>
      </c>
      <c r="H138" s="154" t="str">
        <f t="shared" si="20"/>
        <v>-</v>
      </c>
    </row>
    <row r="139" spans="1:8" ht="32.25" customHeight="1" hidden="1">
      <c r="A139" s="34"/>
      <c r="B139" s="155" t="s">
        <v>771</v>
      </c>
      <c r="C139" s="85"/>
      <c r="D139" s="153" t="s">
        <v>564</v>
      </c>
      <c r="E139" s="200">
        <f>E140</f>
        <v>0</v>
      </c>
      <c r="F139" s="200">
        <f>F140</f>
        <v>0</v>
      </c>
      <c r="G139" s="200">
        <f>G140</f>
        <v>0</v>
      </c>
      <c r="H139" s="154" t="str">
        <f t="shared" si="20"/>
        <v>-</v>
      </c>
    </row>
    <row r="140" spans="1:8" ht="25.5" hidden="1">
      <c r="A140" s="34"/>
      <c r="B140" s="155"/>
      <c r="C140" s="85" t="s">
        <v>18</v>
      </c>
      <c r="D140" s="153" t="s">
        <v>224</v>
      </c>
      <c r="E140" s="200">
        <v>0</v>
      </c>
      <c r="F140" s="200">
        <v>0</v>
      </c>
      <c r="G140" s="200">
        <f>E140-F140</f>
        <v>0</v>
      </c>
      <c r="H140" s="154" t="str">
        <f t="shared" si="20"/>
        <v>-</v>
      </c>
    </row>
    <row r="141" spans="1:8" ht="38.25" hidden="1">
      <c r="A141" s="34"/>
      <c r="B141" s="155" t="s">
        <v>772</v>
      </c>
      <c r="C141" s="85"/>
      <c r="D141" s="153" t="s">
        <v>773</v>
      </c>
      <c r="E141" s="200">
        <f>E142</f>
        <v>0</v>
      </c>
      <c r="F141" s="200">
        <f>F142</f>
        <v>0</v>
      </c>
      <c r="G141" s="200">
        <f>G142</f>
        <v>0</v>
      </c>
      <c r="H141" s="154" t="str">
        <f t="shared" si="20"/>
        <v>-</v>
      </c>
    </row>
    <row r="142" spans="1:8" ht="25.5" hidden="1">
      <c r="A142" s="34"/>
      <c r="B142" s="155"/>
      <c r="C142" s="85" t="s">
        <v>18</v>
      </c>
      <c r="D142" s="153" t="s">
        <v>224</v>
      </c>
      <c r="E142" s="200">
        <v>0</v>
      </c>
      <c r="F142" s="200">
        <v>0</v>
      </c>
      <c r="G142" s="200">
        <f>E142-F142</f>
        <v>0</v>
      </c>
      <c r="H142" s="154" t="str">
        <f t="shared" si="20"/>
        <v>-</v>
      </c>
    </row>
    <row r="143" spans="1:8" ht="17.25" customHeight="1">
      <c r="A143" s="20" t="s">
        <v>117</v>
      </c>
      <c r="B143" s="35"/>
      <c r="C143" s="34"/>
      <c r="D143" s="31" t="s">
        <v>118</v>
      </c>
      <c r="E143" s="214">
        <f aca="true" t="shared" si="21" ref="E143:G144">E144</f>
        <v>247</v>
      </c>
      <c r="F143" s="214">
        <f t="shared" si="21"/>
        <v>208.7</v>
      </c>
      <c r="G143" s="214">
        <f t="shared" si="21"/>
        <v>38.3</v>
      </c>
      <c r="H143" s="174">
        <f t="shared" si="20"/>
        <v>84.49392712550606</v>
      </c>
    </row>
    <row r="144" spans="1:8" s="38" customFormat="1" ht="47.25" customHeight="1">
      <c r="A144" s="34"/>
      <c r="B144" s="168" t="s">
        <v>388</v>
      </c>
      <c r="C144" s="29"/>
      <c r="D144" s="148" t="s">
        <v>319</v>
      </c>
      <c r="E144" s="214">
        <f t="shared" si="21"/>
        <v>247</v>
      </c>
      <c r="F144" s="214">
        <f t="shared" si="21"/>
        <v>208.7</v>
      </c>
      <c r="G144" s="214">
        <f t="shared" si="21"/>
        <v>38.3</v>
      </c>
      <c r="H144" s="174">
        <f t="shared" si="20"/>
        <v>84.49392712550606</v>
      </c>
    </row>
    <row r="145" spans="1:8" s="38" customFormat="1" ht="34.5" customHeight="1">
      <c r="A145" s="34"/>
      <c r="B145" s="175" t="s">
        <v>396</v>
      </c>
      <c r="C145" s="85"/>
      <c r="D145" s="171" t="s">
        <v>321</v>
      </c>
      <c r="E145" s="200">
        <f>E146+E149+E152</f>
        <v>247</v>
      </c>
      <c r="F145" s="200">
        <f>F146+F149+F152</f>
        <v>208.7</v>
      </c>
      <c r="G145" s="200">
        <f>G146+G149+G152</f>
        <v>38.3</v>
      </c>
      <c r="H145" s="154">
        <f t="shared" si="20"/>
        <v>84.49392712550606</v>
      </c>
    </row>
    <row r="146" spans="1:8" s="38" customFormat="1" ht="25.5">
      <c r="A146" s="34"/>
      <c r="B146" s="155" t="s">
        <v>399</v>
      </c>
      <c r="C146" s="85"/>
      <c r="D146" s="173" t="s">
        <v>567</v>
      </c>
      <c r="E146" s="200">
        <f aca="true" t="shared" si="22" ref="E146:G147">E147</f>
        <v>80</v>
      </c>
      <c r="F146" s="200">
        <f t="shared" si="22"/>
        <v>48.5</v>
      </c>
      <c r="G146" s="200">
        <f t="shared" si="22"/>
        <v>31.5</v>
      </c>
      <c r="H146" s="154">
        <f t="shared" si="20"/>
        <v>60.62499999999999</v>
      </c>
    </row>
    <row r="147" spans="1:8" s="38" customFormat="1" ht="20.25" customHeight="1">
      <c r="A147" s="34"/>
      <c r="B147" s="155" t="s">
        <v>400</v>
      </c>
      <c r="C147" s="85"/>
      <c r="D147" s="173" t="s">
        <v>566</v>
      </c>
      <c r="E147" s="200">
        <f t="shared" si="22"/>
        <v>80</v>
      </c>
      <c r="F147" s="200">
        <f t="shared" si="22"/>
        <v>48.5</v>
      </c>
      <c r="G147" s="200">
        <f t="shared" si="22"/>
        <v>31.5</v>
      </c>
      <c r="H147" s="154">
        <f t="shared" si="20"/>
        <v>60.62499999999999</v>
      </c>
    </row>
    <row r="148" spans="1:8" s="38" customFormat="1" ht="25.5">
      <c r="A148" s="34"/>
      <c r="B148" s="155"/>
      <c r="C148" s="85" t="s">
        <v>18</v>
      </c>
      <c r="D148" s="153" t="s">
        <v>224</v>
      </c>
      <c r="E148" s="200">
        <v>80</v>
      </c>
      <c r="F148" s="200">
        <v>48.5</v>
      </c>
      <c r="G148" s="200">
        <f>E148-F148</f>
        <v>31.5</v>
      </c>
      <c r="H148" s="154">
        <f t="shared" si="20"/>
        <v>60.62499999999999</v>
      </c>
    </row>
    <row r="149" spans="1:8" s="38" customFormat="1" ht="25.5">
      <c r="A149" s="34"/>
      <c r="B149" s="155" t="s">
        <v>401</v>
      </c>
      <c r="C149" s="85"/>
      <c r="D149" s="173" t="s">
        <v>568</v>
      </c>
      <c r="E149" s="200">
        <f aca="true" t="shared" si="23" ref="E149:G150">E150</f>
        <v>30</v>
      </c>
      <c r="F149" s="200">
        <f t="shared" si="23"/>
        <v>23.3</v>
      </c>
      <c r="G149" s="200">
        <f t="shared" si="23"/>
        <v>6.699999999999999</v>
      </c>
      <c r="H149" s="154">
        <f t="shared" si="20"/>
        <v>77.66666666666667</v>
      </c>
    </row>
    <row r="150" spans="1:8" s="38" customFormat="1" ht="12.75">
      <c r="A150" s="34"/>
      <c r="B150" s="155" t="s">
        <v>402</v>
      </c>
      <c r="C150" s="85"/>
      <c r="D150" s="173" t="s">
        <v>566</v>
      </c>
      <c r="E150" s="200">
        <f t="shared" si="23"/>
        <v>30</v>
      </c>
      <c r="F150" s="200">
        <f t="shared" si="23"/>
        <v>23.3</v>
      </c>
      <c r="G150" s="200">
        <f t="shared" si="23"/>
        <v>6.699999999999999</v>
      </c>
      <c r="H150" s="154">
        <f t="shared" si="20"/>
        <v>77.66666666666667</v>
      </c>
    </row>
    <row r="151" spans="1:8" s="38" customFormat="1" ht="29.25" customHeight="1">
      <c r="A151" s="34"/>
      <c r="B151" s="155"/>
      <c r="C151" s="85" t="s">
        <v>18</v>
      </c>
      <c r="D151" s="153" t="s">
        <v>224</v>
      </c>
      <c r="E151" s="200">
        <v>30</v>
      </c>
      <c r="F151" s="200">
        <v>23.3</v>
      </c>
      <c r="G151" s="200">
        <f>E151-F151</f>
        <v>6.699999999999999</v>
      </c>
      <c r="H151" s="154">
        <f t="shared" si="20"/>
        <v>77.66666666666667</v>
      </c>
    </row>
    <row r="152" spans="1:8" s="38" customFormat="1" ht="25.5">
      <c r="A152" s="34"/>
      <c r="B152" s="155" t="s">
        <v>403</v>
      </c>
      <c r="C152" s="85"/>
      <c r="D152" s="173" t="s">
        <v>569</v>
      </c>
      <c r="E152" s="200">
        <f aca="true" t="shared" si="24" ref="E152:G153">E153</f>
        <v>137</v>
      </c>
      <c r="F152" s="200">
        <f t="shared" si="24"/>
        <v>136.9</v>
      </c>
      <c r="G152" s="200">
        <f t="shared" si="24"/>
        <v>0.09999999999999432</v>
      </c>
      <c r="H152" s="154">
        <f t="shared" si="20"/>
        <v>99.92700729927007</v>
      </c>
    </row>
    <row r="153" spans="1:8" s="38" customFormat="1" ht="12.75">
      <c r="A153" s="34"/>
      <c r="B153" s="155" t="s">
        <v>404</v>
      </c>
      <c r="C153" s="85"/>
      <c r="D153" s="173" t="s">
        <v>566</v>
      </c>
      <c r="E153" s="200">
        <f t="shared" si="24"/>
        <v>137</v>
      </c>
      <c r="F153" s="200">
        <f t="shared" si="24"/>
        <v>136.9</v>
      </c>
      <c r="G153" s="200">
        <f t="shared" si="24"/>
        <v>0.09999999999999432</v>
      </c>
      <c r="H153" s="154">
        <f t="shared" si="20"/>
        <v>99.92700729927007</v>
      </c>
    </row>
    <row r="154" spans="1:8" s="38" customFormat="1" ht="25.5">
      <c r="A154" s="34"/>
      <c r="B154" s="155"/>
      <c r="C154" s="85" t="s">
        <v>18</v>
      </c>
      <c r="D154" s="153" t="s">
        <v>224</v>
      </c>
      <c r="E154" s="200">
        <v>137</v>
      </c>
      <c r="F154" s="200">
        <v>136.9</v>
      </c>
      <c r="G154" s="200">
        <f>E154-F154</f>
        <v>0.09999999999999432</v>
      </c>
      <c r="H154" s="154">
        <f t="shared" si="20"/>
        <v>99.92700729927007</v>
      </c>
    </row>
    <row r="155" spans="1:8" s="38" customFormat="1" ht="25.5">
      <c r="A155" s="20" t="s">
        <v>814</v>
      </c>
      <c r="B155" s="155"/>
      <c r="C155" s="85"/>
      <c r="D155" s="261" t="s">
        <v>815</v>
      </c>
      <c r="E155" s="214">
        <f>E156</f>
        <v>518.8</v>
      </c>
      <c r="F155" s="214">
        <f aca="true" t="shared" si="25" ref="F155:G157">F156</f>
        <v>102.9</v>
      </c>
      <c r="G155" s="214">
        <f t="shared" si="25"/>
        <v>415.90000000000003</v>
      </c>
      <c r="H155" s="154">
        <f t="shared" si="20"/>
        <v>19.83423284502699</v>
      </c>
    </row>
    <row r="156" spans="1:8" s="38" customFormat="1" ht="38.25">
      <c r="A156" s="20"/>
      <c r="B156" s="168" t="s">
        <v>388</v>
      </c>
      <c r="C156" s="29"/>
      <c r="D156" s="148" t="s">
        <v>319</v>
      </c>
      <c r="E156" s="214">
        <f>E157</f>
        <v>518.8</v>
      </c>
      <c r="F156" s="214">
        <f t="shared" si="25"/>
        <v>102.9</v>
      </c>
      <c r="G156" s="214">
        <f t="shared" si="25"/>
        <v>415.90000000000003</v>
      </c>
      <c r="H156" s="154">
        <f t="shared" si="20"/>
        <v>19.83423284502699</v>
      </c>
    </row>
    <row r="157" spans="1:8" s="38" customFormat="1" ht="25.5">
      <c r="A157" s="34"/>
      <c r="B157" s="257" t="s">
        <v>766</v>
      </c>
      <c r="C157" s="250"/>
      <c r="D157" s="251" t="s">
        <v>767</v>
      </c>
      <c r="E157" s="200">
        <f>E158</f>
        <v>518.8</v>
      </c>
      <c r="F157" s="200">
        <f t="shared" si="25"/>
        <v>102.9</v>
      </c>
      <c r="G157" s="200">
        <f t="shared" si="25"/>
        <v>415.90000000000003</v>
      </c>
      <c r="H157" s="154">
        <f t="shared" si="20"/>
        <v>19.83423284502699</v>
      </c>
    </row>
    <row r="158" spans="1:8" s="38" customFormat="1" ht="38.25">
      <c r="A158" s="34"/>
      <c r="B158" s="252" t="s">
        <v>768</v>
      </c>
      <c r="C158" s="194"/>
      <c r="D158" s="253" t="s">
        <v>769</v>
      </c>
      <c r="E158" s="200">
        <f>E159+E161+E163</f>
        <v>518.8</v>
      </c>
      <c r="F158" s="200">
        <f>F159+F161+F163</f>
        <v>102.9</v>
      </c>
      <c r="G158" s="200">
        <f>G159+G161+G163</f>
        <v>415.90000000000003</v>
      </c>
      <c r="H158" s="154">
        <f t="shared" si="20"/>
        <v>19.83423284502699</v>
      </c>
    </row>
    <row r="159" spans="1:8" s="38" customFormat="1" ht="38.25">
      <c r="A159" s="34"/>
      <c r="B159" s="252" t="s">
        <v>770</v>
      </c>
      <c r="C159" s="194"/>
      <c r="D159" s="254" t="s">
        <v>563</v>
      </c>
      <c r="E159" s="200">
        <f>E160</f>
        <v>10</v>
      </c>
      <c r="F159" s="200">
        <f>F160</f>
        <v>0</v>
      </c>
      <c r="G159" s="200">
        <f>G160</f>
        <v>10</v>
      </c>
      <c r="H159" s="154">
        <f t="shared" si="20"/>
        <v>0</v>
      </c>
    </row>
    <row r="160" spans="1:8" s="38" customFormat="1" ht="25.5">
      <c r="A160" s="34"/>
      <c r="B160" s="155"/>
      <c r="C160" s="85" t="s">
        <v>18</v>
      </c>
      <c r="D160" s="153" t="s">
        <v>224</v>
      </c>
      <c r="E160" s="200">
        <v>10</v>
      </c>
      <c r="F160" s="200">
        <v>0</v>
      </c>
      <c r="G160" s="200">
        <f>E160-F160</f>
        <v>10</v>
      </c>
      <c r="H160" s="154">
        <f t="shared" si="20"/>
        <v>0</v>
      </c>
    </row>
    <row r="161" spans="1:8" s="38" customFormat="1" ht="25.5">
      <c r="A161" s="34"/>
      <c r="B161" s="155" t="s">
        <v>771</v>
      </c>
      <c r="C161" s="85"/>
      <c r="D161" s="153" t="s">
        <v>830</v>
      </c>
      <c r="E161" s="200">
        <f>E162</f>
        <v>503.8</v>
      </c>
      <c r="F161" s="200">
        <f>F162</f>
        <v>98</v>
      </c>
      <c r="G161" s="200">
        <f>G162</f>
        <v>405.8</v>
      </c>
      <c r="H161" s="154">
        <f t="shared" si="20"/>
        <v>19.45216355696705</v>
      </c>
    </row>
    <row r="162" spans="1:8" s="38" customFormat="1" ht="25.5">
      <c r="A162" s="34"/>
      <c r="B162" s="155"/>
      <c r="C162" s="85" t="s">
        <v>18</v>
      </c>
      <c r="D162" s="153" t="s">
        <v>224</v>
      </c>
      <c r="E162" s="200">
        <v>503.8</v>
      </c>
      <c r="F162" s="200">
        <v>98</v>
      </c>
      <c r="G162" s="200">
        <f>E162-F162</f>
        <v>405.8</v>
      </c>
      <c r="H162" s="154">
        <f t="shared" si="20"/>
        <v>19.45216355696705</v>
      </c>
    </row>
    <row r="163" spans="1:8" s="38" customFormat="1" ht="38.25">
      <c r="A163" s="34"/>
      <c r="B163" s="155" t="s">
        <v>772</v>
      </c>
      <c r="C163" s="85"/>
      <c r="D163" s="153" t="s">
        <v>773</v>
      </c>
      <c r="E163" s="200">
        <f>E164</f>
        <v>5</v>
      </c>
      <c r="F163" s="200">
        <f>F164</f>
        <v>4.9</v>
      </c>
      <c r="G163" s="200">
        <f>G164</f>
        <v>0.09999999999999964</v>
      </c>
      <c r="H163" s="154">
        <f t="shared" si="20"/>
        <v>98.00000000000001</v>
      </c>
    </row>
    <row r="164" spans="1:8" s="38" customFormat="1" ht="25.5">
      <c r="A164" s="34"/>
      <c r="B164" s="155"/>
      <c r="C164" s="85" t="s">
        <v>18</v>
      </c>
      <c r="D164" s="153" t="s">
        <v>224</v>
      </c>
      <c r="E164" s="200">
        <v>5</v>
      </c>
      <c r="F164" s="200">
        <v>4.9</v>
      </c>
      <c r="G164" s="200">
        <f>E164-F164</f>
        <v>0.09999999999999964</v>
      </c>
      <c r="H164" s="154">
        <f t="shared" si="20"/>
        <v>98.00000000000001</v>
      </c>
    </row>
    <row r="165" spans="1:8" s="38" customFormat="1" ht="12.75">
      <c r="A165" s="20" t="s">
        <v>119</v>
      </c>
      <c r="B165" s="20"/>
      <c r="C165" s="20"/>
      <c r="D165" s="31" t="s">
        <v>120</v>
      </c>
      <c r="E165" s="214">
        <f>E166+E174+E187+E223</f>
        <v>51950.200000000004</v>
      </c>
      <c r="F165" s="214">
        <f>F166+F174+F187+F223</f>
        <v>46924.600000000006</v>
      </c>
      <c r="G165" s="214">
        <f>G166+G174+G187+G223</f>
        <v>5025.599999999999</v>
      </c>
      <c r="H165" s="174">
        <f t="shared" si="20"/>
        <v>90.32612001493739</v>
      </c>
    </row>
    <row r="166" spans="1:8" s="38" customFormat="1" ht="12.75" hidden="1">
      <c r="A166" s="20" t="s">
        <v>322</v>
      </c>
      <c r="B166" s="20"/>
      <c r="C166" s="20"/>
      <c r="D166" s="31" t="s">
        <v>323</v>
      </c>
      <c r="E166" s="214">
        <f aca="true" t="shared" si="26" ref="E166:G168">E167</f>
        <v>0</v>
      </c>
      <c r="F166" s="214">
        <f t="shared" si="26"/>
        <v>0</v>
      </c>
      <c r="G166" s="214">
        <f t="shared" si="26"/>
        <v>0</v>
      </c>
      <c r="H166" s="169" t="str">
        <f t="shared" si="20"/>
        <v>-</v>
      </c>
    </row>
    <row r="167" spans="1:8" s="38" customFormat="1" ht="38.25" hidden="1">
      <c r="A167" s="34"/>
      <c r="B167" s="168" t="s">
        <v>388</v>
      </c>
      <c r="C167" s="29"/>
      <c r="D167" s="148" t="s">
        <v>319</v>
      </c>
      <c r="E167" s="214">
        <f t="shared" si="26"/>
        <v>0</v>
      </c>
      <c r="F167" s="214">
        <f t="shared" si="26"/>
        <v>0</v>
      </c>
      <c r="G167" s="214">
        <f t="shared" si="26"/>
        <v>0</v>
      </c>
      <c r="H167" s="169" t="str">
        <f t="shared" si="20"/>
        <v>-</v>
      </c>
    </row>
    <row r="168" spans="1:8" s="38" customFormat="1" ht="51" hidden="1">
      <c r="A168" s="34"/>
      <c r="B168" s="175" t="s">
        <v>408</v>
      </c>
      <c r="C168" s="85"/>
      <c r="D168" s="171" t="s">
        <v>324</v>
      </c>
      <c r="E168" s="200">
        <f t="shared" si="26"/>
        <v>0</v>
      </c>
      <c r="F168" s="200">
        <f t="shared" si="26"/>
        <v>0</v>
      </c>
      <c r="G168" s="200">
        <f t="shared" si="26"/>
        <v>0</v>
      </c>
      <c r="H168" s="154" t="str">
        <f t="shared" si="20"/>
        <v>-</v>
      </c>
    </row>
    <row r="169" spans="1:8" s="38" customFormat="1" ht="54.75" customHeight="1" hidden="1">
      <c r="A169" s="34"/>
      <c r="B169" s="155" t="s">
        <v>409</v>
      </c>
      <c r="C169" s="85"/>
      <c r="D169" s="173" t="s">
        <v>572</v>
      </c>
      <c r="E169" s="200">
        <f>E170+E172</f>
        <v>0</v>
      </c>
      <c r="F169" s="200">
        <f>F170+F172</f>
        <v>0</v>
      </c>
      <c r="G169" s="200">
        <f>G170+G172</f>
        <v>0</v>
      </c>
      <c r="H169" s="154" t="str">
        <f t="shared" si="20"/>
        <v>-</v>
      </c>
    </row>
    <row r="170" spans="1:8" s="38" customFormat="1" ht="38.25" hidden="1">
      <c r="A170" s="34"/>
      <c r="B170" s="155" t="s">
        <v>410</v>
      </c>
      <c r="C170" s="85"/>
      <c r="D170" s="173" t="s">
        <v>573</v>
      </c>
      <c r="E170" s="200">
        <f>E171</f>
        <v>0</v>
      </c>
      <c r="F170" s="200">
        <f>F171</f>
        <v>0</v>
      </c>
      <c r="G170" s="200">
        <f>G171</f>
        <v>0</v>
      </c>
      <c r="H170" s="154" t="str">
        <f t="shared" si="20"/>
        <v>-</v>
      </c>
    </row>
    <row r="171" spans="1:8" s="38" customFormat="1" ht="15" customHeight="1" hidden="1">
      <c r="A171" s="34"/>
      <c r="B171" s="155"/>
      <c r="C171" s="85" t="s">
        <v>24</v>
      </c>
      <c r="D171" s="153" t="s">
        <v>110</v>
      </c>
      <c r="E171" s="200">
        <v>0</v>
      </c>
      <c r="F171" s="200">
        <v>0</v>
      </c>
      <c r="G171" s="200">
        <f>E171-F171</f>
        <v>0</v>
      </c>
      <c r="H171" s="154" t="str">
        <f t="shared" si="20"/>
        <v>-</v>
      </c>
    </row>
    <row r="172" spans="1:8" s="38" customFormat="1" ht="30.75" customHeight="1" hidden="1">
      <c r="A172" s="34"/>
      <c r="B172" s="155" t="s">
        <v>638</v>
      </c>
      <c r="C172" s="85"/>
      <c r="D172" s="153" t="s">
        <v>639</v>
      </c>
      <c r="E172" s="200">
        <f>E173</f>
        <v>0</v>
      </c>
      <c r="F172" s="200">
        <f>F173</f>
        <v>0</v>
      </c>
      <c r="G172" s="200">
        <f>G173</f>
        <v>0</v>
      </c>
      <c r="H172" s="154" t="str">
        <f t="shared" si="20"/>
        <v>-</v>
      </c>
    </row>
    <row r="173" spans="1:8" s="38" customFormat="1" ht="12.75" hidden="1">
      <c r="A173" s="34"/>
      <c r="B173" s="155"/>
      <c r="C173" s="85" t="s">
        <v>24</v>
      </c>
      <c r="D173" s="153" t="s">
        <v>110</v>
      </c>
      <c r="E173" s="200">
        <v>0</v>
      </c>
      <c r="F173" s="200">
        <v>0</v>
      </c>
      <c r="G173" s="200">
        <f>E173-F173</f>
        <v>0</v>
      </c>
      <c r="H173" s="154" t="str">
        <f t="shared" si="20"/>
        <v>-</v>
      </c>
    </row>
    <row r="174" spans="1:8" s="38" customFormat="1" ht="18" customHeight="1">
      <c r="A174" s="20" t="s">
        <v>207</v>
      </c>
      <c r="B174" s="33"/>
      <c r="C174" s="20"/>
      <c r="D174" s="31" t="s">
        <v>208</v>
      </c>
      <c r="E174" s="214">
        <f>E175+E182</f>
        <v>1103.5</v>
      </c>
      <c r="F174" s="214">
        <f>F175+F182</f>
        <v>1053</v>
      </c>
      <c r="G174" s="214">
        <f>G175+G182</f>
        <v>50.49999999999996</v>
      </c>
      <c r="H174" s="174">
        <f t="shared" si="20"/>
        <v>95.42365201631173</v>
      </c>
    </row>
    <row r="175" spans="1:8" s="38" customFormat="1" ht="42" customHeight="1">
      <c r="A175" s="34"/>
      <c r="B175" s="168" t="s">
        <v>388</v>
      </c>
      <c r="C175" s="29"/>
      <c r="D175" s="148" t="s">
        <v>319</v>
      </c>
      <c r="E175" s="214">
        <f aca="true" t="shared" si="27" ref="E175:G176">E176</f>
        <v>53.5</v>
      </c>
      <c r="F175" s="214">
        <f t="shared" si="27"/>
        <v>7.3</v>
      </c>
      <c r="G175" s="214">
        <f t="shared" si="27"/>
        <v>46.2</v>
      </c>
      <c r="H175" s="174">
        <f t="shared" si="20"/>
        <v>13.644859813084112</v>
      </c>
    </row>
    <row r="176" spans="1:8" s="38" customFormat="1" ht="25.5">
      <c r="A176" s="34"/>
      <c r="B176" s="175" t="s">
        <v>405</v>
      </c>
      <c r="C176" s="85"/>
      <c r="D176" s="171" t="s">
        <v>325</v>
      </c>
      <c r="E176" s="200">
        <f t="shared" si="27"/>
        <v>53.5</v>
      </c>
      <c r="F176" s="200">
        <f t="shared" si="27"/>
        <v>7.3</v>
      </c>
      <c r="G176" s="200">
        <f t="shared" si="27"/>
        <v>46.2</v>
      </c>
      <c r="H176" s="154">
        <f t="shared" si="20"/>
        <v>13.644859813084112</v>
      </c>
    </row>
    <row r="177" spans="1:8" s="38" customFormat="1" ht="15.75" customHeight="1">
      <c r="A177" s="34"/>
      <c r="B177" s="155" t="s">
        <v>406</v>
      </c>
      <c r="C177" s="85"/>
      <c r="D177" s="176" t="s">
        <v>570</v>
      </c>
      <c r="E177" s="200">
        <f>E178+E180</f>
        <v>53.5</v>
      </c>
      <c r="F177" s="200">
        <f>F178+F180</f>
        <v>7.3</v>
      </c>
      <c r="G177" s="200">
        <f>G178+G180</f>
        <v>46.2</v>
      </c>
      <c r="H177" s="154">
        <f t="shared" si="20"/>
        <v>13.644859813084112</v>
      </c>
    </row>
    <row r="178" spans="1:8" s="38" customFormat="1" ht="25.5">
      <c r="A178" s="34"/>
      <c r="B178" s="155" t="s">
        <v>407</v>
      </c>
      <c r="C178" s="85"/>
      <c r="D178" s="176" t="s">
        <v>571</v>
      </c>
      <c r="E178" s="200">
        <f>E179</f>
        <v>7.3</v>
      </c>
      <c r="F178" s="200">
        <f>F179</f>
        <v>7.3</v>
      </c>
      <c r="G178" s="200">
        <f>G179</f>
        <v>0</v>
      </c>
      <c r="H178" s="154">
        <f t="shared" si="20"/>
        <v>100</v>
      </c>
    </row>
    <row r="179" spans="1:8" s="38" customFormat="1" ht="25.5">
      <c r="A179" s="34"/>
      <c r="B179" s="155"/>
      <c r="C179" s="85" t="s">
        <v>18</v>
      </c>
      <c r="D179" s="153" t="s">
        <v>224</v>
      </c>
      <c r="E179" s="200">
        <v>7.3</v>
      </c>
      <c r="F179" s="200">
        <v>7.3</v>
      </c>
      <c r="G179" s="200">
        <f>E179-F179</f>
        <v>0</v>
      </c>
      <c r="H179" s="154">
        <f t="shared" si="20"/>
        <v>100</v>
      </c>
    </row>
    <row r="180" spans="1:8" s="38" customFormat="1" ht="25.5">
      <c r="A180" s="34"/>
      <c r="B180" s="155" t="s">
        <v>764</v>
      </c>
      <c r="C180" s="85"/>
      <c r="D180" s="176" t="s">
        <v>765</v>
      </c>
      <c r="E180" s="200">
        <f>E181</f>
        <v>46.2</v>
      </c>
      <c r="F180" s="200">
        <f>F181</f>
        <v>0</v>
      </c>
      <c r="G180" s="200">
        <f>G181</f>
        <v>46.2</v>
      </c>
      <c r="H180" s="154">
        <f t="shared" si="20"/>
        <v>0</v>
      </c>
    </row>
    <row r="181" spans="1:8" s="38" customFormat="1" ht="25.5">
      <c r="A181" s="34"/>
      <c r="B181" s="155"/>
      <c r="C181" s="85" t="s">
        <v>18</v>
      </c>
      <c r="D181" s="153" t="s">
        <v>224</v>
      </c>
      <c r="E181" s="200">
        <v>46.2</v>
      </c>
      <c r="F181" s="200">
        <v>0</v>
      </c>
      <c r="G181" s="200">
        <f>E181-F181</f>
        <v>46.2</v>
      </c>
      <c r="H181" s="154">
        <f t="shared" si="20"/>
        <v>0</v>
      </c>
    </row>
    <row r="182" spans="1:8" s="38" customFormat="1" ht="38.25">
      <c r="A182" s="34"/>
      <c r="B182" s="168" t="s">
        <v>497</v>
      </c>
      <c r="C182" s="29"/>
      <c r="D182" s="178" t="s">
        <v>329</v>
      </c>
      <c r="E182" s="214">
        <f aca="true" t="shared" si="28" ref="E182:G185">E183</f>
        <v>1050</v>
      </c>
      <c r="F182" s="214">
        <f t="shared" si="28"/>
        <v>1045.7</v>
      </c>
      <c r="G182" s="214">
        <f t="shared" si="28"/>
        <v>4.2999999999999545</v>
      </c>
      <c r="H182" s="174">
        <f t="shared" si="20"/>
        <v>99.5904761904762</v>
      </c>
    </row>
    <row r="183" spans="1:8" s="38" customFormat="1" ht="12.75">
      <c r="A183" s="34"/>
      <c r="B183" s="175" t="s">
        <v>525</v>
      </c>
      <c r="C183" s="183"/>
      <c r="D183" s="195" t="s">
        <v>635</v>
      </c>
      <c r="E183" s="200">
        <f t="shared" si="28"/>
        <v>1050</v>
      </c>
      <c r="F183" s="200">
        <f t="shared" si="28"/>
        <v>1045.7</v>
      </c>
      <c r="G183" s="200">
        <f t="shared" si="28"/>
        <v>4.2999999999999545</v>
      </c>
      <c r="H183" s="154">
        <f t="shared" si="20"/>
        <v>99.5904761904762</v>
      </c>
    </row>
    <row r="184" spans="1:8" s="38" customFormat="1" ht="12.75">
      <c r="A184" s="34"/>
      <c r="B184" s="155" t="s">
        <v>526</v>
      </c>
      <c r="C184" s="85"/>
      <c r="D184" s="153" t="s">
        <v>636</v>
      </c>
      <c r="E184" s="200">
        <f t="shared" si="28"/>
        <v>1050</v>
      </c>
      <c r="F184" s="200">
        <f t="shared" si="28"/>
        <v>1045.7</v>
      </c>
      <c r="G184" s="200">
        <f t="shared" si="28"/>
        <v>4.2999999999999545</v>
      </c>
      <c r="H184" s="154">
        <f t="shared" si="20"/>
        <v>99.5904761904762</v>
      </c>
    </row>
    <row r="185" spans="1:8" s="38" customFormat="1" ht="12.75">
      <c r="A185" s="34"/>
      <c r="B185" s="155" t="s">
        <v>527</v>
      </c>
      <c r="C185" s="85"/>
      <c r="D185" s="153" t="s">
        <v>637</v>
      </c>
      <c r="E185" s="200">
        <f t="shared" si="28"/>
        <v>1050</v>
      </c>
      <c r="F185" s="200">
        <f t="shared" si="28"/>
        <v>1045.7</v>
      </c>
      <c r="G185" s="200">
        <f t="shared" si="28"/>
        <v>4.2999999999999545</v>
      </c>
      <c r="H185" s="154">
        <f t="shared" si="20"/>
        <v>99.5904761904762</v>
      </c>
    </row>
    <row r="186" spans="1:8" s="38" customFormat="1" ht="25.5">
      <c r="A186" s="34"/>
      <c r="B186" s="155"/>
      <c r="C186" s="85" t="s">
        <v>18</v>
      </c>
      <c r="D186" s="153" t="s">
        <v>224</v>
      </c>
      <c r="E186" s="200">
        <v>1050</v>
      </c>
      <c r="F186" s="200">
        <v>1045.7</v>
      </c>
      <c r="G186" s="200">
        <f>E186-F186</f>
        <v>4.2999999999999545</v>
      </c>
      <c r="H186" s="154">
        <f t="shared" si="20"/>
        <v>99.5904761904762</v>
      </c>
    </row>
    <row r="187" spans="1:8" s="38" customFormat="1" ht="19.5" customHeight="1">
      <c r="A187" s="20" t="s">
        <v>32</v>
      </c>
      <c r="B187" s="33"/>
      <c r="C187" s="20"/>
      <c r="D187" s="31" t="s">
        <v>33</v>
      </c>
      <c r="E187" s="214">
        <f>E188+E192+E206+E217</f>
        <v>50679.3</v>
      </c>
      <c r="F187" s="214">
        <f>F188+F192+F206+F217</f>
        <v>45751.600000000006</v>
      </c>
      <c r="G187" s="214">
        <f>G188+G192+G206+G217</f>
        <v>4927.7</v>
      </c>
      <c r="H187" s="174">
        <f t="shared" si="20"/>
        <v>90.27670074369615</v>
      </c>
    </row>
    <row r="188" spans="1:8" s="38" customFormat="1" ht="56.25" customHeight="1" hidden="1">
      <c r="A188" s="34"/>
      <c r="B188" s="168" t="s">
        <v>383</v>
      </c>
      <c r="C188" s="29"/>
      <c r="D188" s="148" t="s">
        <v>326</v>
      </c>
      <c r="E188" s="215">
        <f aca="true" t="shared" si="29" ref="E188:G190">E189</f>
        <v>0</v>
      </c>
      <c r="F188" s="215">
        <f t="shared" si="29"/>
        <v>0</v>
      </c>
      <c r="G188" s="215">
        <f t="shared" si="29"/>
        <v>0</v>
      </c>
      <c r="H188" s="169" t="str">
        <f t="shared" si="20"/>
        <v>-</v>
      </c>
    </row>
    <row r="189" spans="1:8" s="38" customFormat="1" ht="41.25" customHeight="1" hidden="1">
      <c r="A189" s="34"/>
      <c r="B189" s="175" t="s">
        <v>386</v>
      </c>
      <c r="C189" s="85"/>
      <c r="D189" s="171" t="s">
        <v>557</v>
      </c>
      <c r="E189" s="200">
        <f t="shared" si="29"/>
        <v>0</v>
      </c>
      <c r="F189" s="200">
        <f t="shared" si="29"/>
        <v>0</v>
      </c>
      <c r="G189" s="200">
        <f t="shared" si="29"/>
        <v>0</v>
      </c>
      <c r="H189" s="169" t="str">
        <f t="shared" si="20"/>
        <v>-</v>
      </c>
    </row>
    <row r="190" spans="1:8" s="38" customFormat="1" ht="45" customHeight="1" hidden="1">
      <c r="A190" s="34"/>
      <c r="B190" s="155" t="s">
        <v>387</v>
      </c>
      <c r="C190" s="85"/>
      <c r="D190" s="173" t="s">
        <v>558</v>
      </c>
      <c r="E190" s="200">
        <f t="shared" si="29"/>
        <v>0</v>
      </c>
      <c r="F190" s="200">
        <f t="shared" si="29"/>
        <v>0</v>
      </c>
      <c r="G190" s="200">
        <f t="shared" si="29"/>
        <v>0</v>
      </c>
      <c r="H190" s="169" t="str">
        <f t="shared" si="20"/>
        <v>-</v>
      </c>
    </row>
    <row r="191" spans="1:8" s="38" customFormat="1" ht="27.75" customHeight="1" hidden="1">
      <c r="A191" s="34"/>
      <c r="B191" s="155"/>
      <c r="C191" s="85" t="s">
        <v>18</v>
      </c>
      <c r="D191" s="153" t="s">
        <v>224</v>
      </c>
      <c r="E191" s="200">
        <v>0</v>
      </c>
      <c r="F191" s="200">
        <v>0</v>
      </c>
      <c r="G191" s="200">
        <f>E191-F191</f>
        <v>0</v>
      </c>
      <c r="H191" s="169" t="str">
        <f t="shared" si="20"/>
        <v>-</v>
      </c>
    </row>
    <row r="192" spans="1:8" s="38" customFormat="1" ht="59.25" customHeight="1" hidden="1">
      <c r="A192" s="34"/>
      <c r="B192" s="168" t="s">
        <v>475</v>
      </c>
      <c r="C192" s="29"/>
      <c r="D192" s="178" t="s">
        <v>327</v>
      </c>
      <c r="E192" s="214">
        <f>E193</f>
        <v>0</v>
      </c>
      <c r="F192" s="214">
        <f>F193</f>
        <v>0</v>
      </c>
      <c r="G192" s="214">
        <f>G193</f>
        <v>0</v>
      </c>
      <c r="H192" s="174" t="str">
        <f t="shared" si="20"/>
        <v>-</v>
      </c>
    </row>
    <row r="193" spans="1:8" s="38" customFormat="1" ht="41.25" customHeight="1" hidden="1">
      <c r="A193" s="34"/>
      <c r="B193" s="175" t="s">
        <v>483</v>
      </c>
      <c r="C193" s="85"/>
      <c r="D193" s="179" t="s">
        <v>328</v>
      </c>
      <c r="E193" s="200">
        <f>E194+E197+E200+E203</f>
        <v>0</v>
      </c>
      <c r="F193" s="200">
        <f>F194+F197+F200+F203</f>
        <v>0</v>
      </c>
      <c r="G193" s="200">
        <f>G194+G197+G200+G203</f>
        <v>0</v>
      </c>
      <c r="H193" s="154" t="str">
        <f t="shared" si="20"/>
        <v>-</v>
      </c>
    </row>
    <row r="194" spans="1:8" s="38" customFormat="1" ht="33" customHeight="1" hidden="1">
      <c r="A194" s="20"/>
      <c r="B194" s="155" t="s">
        <v>486</v>
      </c>
      <c r="C194" s="85"/>
      <c r="D194" s="176" t="s">
        <v>614</v>
      </c>
      <c r="E194" s="200">
        <f aca="true" t="shared" si="30" ref="E194:G195">E195</f>
        <v>0</v>
      </c>
      <c r="F194" s="200">
        <f t="shared" si="30"/>
        <v>0</v>
      </c>
      <c r="G194" s="200">
        <f t="shared" si="30"/>
        <v>0</v>
      </c>
      <c r="H194" s="154" t="str">
        <f aca="true" t="shared" si="31" ref="H194:H267">IF(E194=0,"-",F194/E194*100)</f>
        <v>-</v>
      </c>
    </row>
    <row r="195" spans="1:8" s="38" customFormat="1" ht="39.75" customHeight="1" hidden="1">
      <c r="A195" s="20"/>
      <c r="B195" s="155" t="s">
        <v>487</v>
      </c>
      <c r="C195" s="85"/>
      <c r="D195" s="176" t="s">
        <v>615</v>
      </c>
      <c r="E195" s="200">
        <f t="shared" si="30"/>
        <v>0</v>
      </c>
      <c r="F195" s="200">
        <f t="shared" si="30"/>
        <v>0</v>
      </c>
      <c r="G195" s="200">
        <f t="shared" si="30"/>
        <v>0</v>
      </c>
      <c r="H195" s="172" t="str">
        <f t="shared" si="31"/>
        <v>-</v>
      </c>
    </row>
    <row r="196" spans="1:8" s="38" customFormat="1" ht="44.25" customHeight="1" hidden="1">
      <c r="A196" s="151"/>
      <c r="B196" s="155"/>
      <c r="C196" s="85" t="s">
        <v>25</v>
      </c>
      <c r="D196" s="177" t="s">
        <v>229</v>
      </c>
      <c r="E196" s="200">
        <v>0</v>
      </c>
      <c r="F196" s="200">
        <v>0</v>
      </c>
      <c r="G196" s="200">
        <f>E196-F196</f>
        <v>0</v>
      </c>
      <c r="H196" s="154" t="str">
        <f t="shared" si="31"/>
        <v>-</v>
      </c>
    </row>
    <row r="197" spans="1:8" s="38" customFormat="1" ht="51.75" customHeight="1" hidden="1">
      <c r="A197" s="151"/>
      <c r="B197" s="193" t="s">
        <v>488</v>
      </c>
      <c r="C197" s="194"/>
      <c r="D197" s="197" t="s">
        <v>616</v>
      </c>
      <c r="E197" s="200">
        <f aca="true" t="shared" si="32" ref="E197:G198">E198</f>
        <v>0</v>
      </c>
      <c r="F197" s="200">
        <f t="shared" si="32"/>
        <v>0</v>
      </c>
      <c r="G197" s="200">
        <f t="shared" si="32"/>
        <v>0</v>
      </c>
      <c r="H197" s="154" t="str">
        <f t="shared" si="31"/>
        <v>-</v>
      </c>
    </row>
    <row r="198" spans="1:8" s="38" customFormat="1" ht="47.25" customHeight="1" hidden="1">
      <c r="A198" s="151"/>
      <c r="B198" s="193" t="s">
        <v>489</v>
      </c>
      <c r="C198" s="194"/>
      <c r="D198" s="197" t="s">
        <v>615</v>
      </c>
      <c r="E198" s="200">
        <f t="shared" si="32"/>
        <v>0</v>
      </c>
      <c r="F198" s="200">
        <f t="shared" si="32"/>
        <v>0</v>
      </c>
      <c r="G198" s="200">
        <f t="shared" si="32"/>
        <v>0</v>
      </c>
      <c r="H198" s="154" t="str">
        <f t="shared" si="31"/>
        <v>-</v>
      </c>
    </row>
    <row r="199" spans="1:8" s="38" customFormat="1" ht="42" customHeight="1" hidden="1">
      <c r="A199" s="151"/>
      <c r="B199" s="193"/>
      <c r="C199" s="194" t="s">
        <v>25</v>
      </c>
      <c r="D199" s="196" t="s">
        <v>229</v>
      </c>
      <c r="E199" s="200">
        <v>0</v>
      </c>
      <c r="F199" s="200">
        <v>0</v>
      </c>
      <c r="G199" s="200">
        <f>E199-F199</f>
        <v>0</v>
      </c>
      <c r="H199" s="169" t="str">
        <f t="shared" si="31"/>
        <v>-</v>
      </c>
    </row>
    <row r="200" spans="1:8" s="38" customFormat="1" ht="45" customHeight="1" hidden="1">
      <c r="A200" s="151"/>
      <c r="B200" s="155" t="s">
        <v>490</v>
      </c>
      <c r="C200" s="85"/>
      <c r="D200" s="176" t="s">
        <v>617</v>
      </c>
      <c r="E200" s="200">
        <f aca="true" t="shared" si="33" ref="E200:G201">E201</f>
        <v>0</v>
      </c>
      <c r="F200" s="200">
        <f t="shared" si="33"/>
        <v>0</v>
      </c>
      <c r="G200" s="200">
        <f t="shared" si="33"/>
        <v>0</v>
      </c>
      <c r="H200" s="169" t="str">
        <f t="shared" si="31"/>
        <v>-</v>
      </c>
    </row>
    <row r="201" spans="1:8" s="38" customFormat="1" ht="42.75" customHeight="1" hidden="1">
      <c r="A201" s="151"/>
      <c r="B201" s="155" t="s">
        <v>491</v>
      </c>
      <c r="C201" s="85"/>
      <c r="D201" s="176" t="s">
        <v>615</v>
      </c>
      <c r="E201" s="200">
        <f t="shared" si="33"/>
        <v>0</v>
      </c>
      <c r="F201" s="200">
        <f t="shared" si="33"/>
        <v>0</v>
      </c>
      <c r="G201" s="200">
        <f t="shared" si="33"/>
        <v>0</v>
      </c>
      <c r="H201" s="169" t="str">
        <f t="shared" si="31"/>
        <v>-</v>
      </c>
    </row>
    <row r="202" spans="1:8" s="38" customFormat="1" ht="41.25" customHeight="1" hidden="1">
      <c r="A202" s="151"/>
      <c r="B202" s="155"/>
      <c r="C202" s="85" t="s">
        <v>25</v>
      </c>
      <c r="D202" s="196" t="s">
        <v>229</v>
      </c>
      <c r="E202" s="200">
        <v>0</v>
      </c>
      <c r="F202" s="200">
        <v>0</v>
      </c>
      <c r="G202" s="200">
        <f>E202-F202</f>
        <v>0</v>
      </c>
      <c r="H202" s="169" t="str">
        <f t="shared" si="31"/>
        <v>-</v>
      </c>
    </row>
    <row r="203" spans="1:8" s="38" customFormat="1" ht="45.75" customHeight="1" hidden="1">
      <c r="A203" s="151"/>
      <c r="B203" s="155" t="s">
        <v>492</v>
      </c>
      <c r="C203" s="85"/>
      <c r="D203" s="176" t="s">
        <v>618</v>
      </c>
      <c r="E203" s="154">
        <f aca="true" t="shared" si="34" ref="E203:G204">E204</f>
        <v>0</v>
      </c>
      <c r="F203" s="154">
        <f t="shared" si="34"/>
        <v>0</v>
      </c>
      <c r="G203" s="154">
        <f t="shared" si="34"/>
        <v>0</v>
      </c>
      <c r="H203" s="169" t="str">
        <f t="shared" si="31"/>
        <v>-</v>
      </c>
    </row>
    <row r="204" spans="1:8" s="38" customFormat="1" ht="45" customHeight="1" hidden="1">
      <c r="A204" s="151"/>
      <c r="B204" s="155" t="s">
        <v>493</v>
      </c>
      <c r="C204" s="85"/>
      <c r="D204" s="176" t="s">
        <v>615</v>
      </c>
      <c r="E204" s="154">
        <f t="shared" si="34"/>
        <v>0</v>
      </c>
      <c r="F204" s="154">
        <f t="shared" si="34"/>
        <v>0</v>
      </c>
      <c r="G204" s="154">
        <f t="shared" si="34"/>
        <v>0</v>
      </c>
      <c r="H204" s="169" t="str">
        <f t="shared" si="31"/>
        <v>-</v>
      </c>
    </row>
    <row r="205" spans="1:8" s="38" customFormat="1" ht="40.5" customHeight="1" hidden="1">
      <c r="A205" s="151"/>
      <c r="B205" s="155"/>
      <c r="C205" s="85" t="s">
        <v>25</v>
      </c>
      <c r="D205" s="196" t="s">
        <v>229</v>
      </c>
      <c r="E205" s="154">
        <v>0</v>
      </c>
      <c r="F205" s="154">
        <v>0</v>
      </c>
      <c r="G205" s="200">
        <f>E205-F205</f>
        <v>0</v>
      </c>
      <c r="H205" s="169" t="str">
        <f t="shared" si="31"/>
        <v>-</v>
      </c>
    </row>
    <row r="206" spans="1:8" s="38" customFormat="1" ht="39" customHeight="1">
      <c r="A206" s="20"/>
      <c r="B206" s="168" t="s">
        <v>497</v>
      </c>
      <c r="C206" s="29"/>
      <c r="D206" s="178" t="s">
        <v>329</v>
      </c>
      <c r="E206" s="214">
        <f>E207</f>
        <v>38788.9</v>
      </c>
      <c r="F206" s="214">
        <f>F207</f>
        <v>35460.9</v>
      </c>
      <c r="G206" s="214">
        <f>G207</f>
        <v>3328.000000000001</v>
      </c>
      <c r="H206" s="174">
        <f t="shared" si="31"/>
        <v>91.42022588936526</v>
      </c>
    </row>
    <row r="207" spans="1:8" s="38" customFormat="1" ht="33.75" customHeight="1">
      <c r="A207" s="20"/>
      <c r="B207" s="175" t="s">
        <v>498</v>
      </c>
      <c r="C207" s="85"/>
      <c r="D207" s="179" t="s">
        <v>330</v>
      </c>
      <c r="E207" s="200">
        <f>E208+E211+E214</f>
        <v>38788.9</v>
      </c>
      <c r="F207" s="200">
        <f>F208+F211+F214</f>
        <v>35460.9</v>
      </c>
      <c r="G207" s="200">
        <f>G208+G211+G214</f>
        <v>3328.000000000001</v>
      </c>
      <c r="H207" s="172">
        <f t="shared" si="31"/>
        <v>91.42022588936526</v>
      </c>
    </row>
    <row r="208" spans="1:8" s="38" customFormat="1" ht="51.75" customHeight="1">
      <c r="A208" s="34"/>
      <c r="B208" s="155" t="s">
        <v>499</v>
      </c>
      <c r="C208" s="85"/>
      <c r="D208" s="176" t="s">
        <v>621</v>
      </c>
      <c r="E208" s="200">
        <f aca="true" t="shared" si="35" ref="E208:G209">E209</f>
        <v>35317.5</v>
      </c>
      <c r="F208" s="200">
        <f t="shared" si="35"/>
        <v>31995.8</v>
      </c>
      <c r="G208" s="200">
        <f t="shared" si="35"/>
        <v>3321.7000000000007</v>
      </c>
      <c r="H208" s="172">
        <f t="shared" si="31"/>
        <v>90.59474764635095</v>
      </c>
    </row>
    <row r="209" spans="1:8" s="38" customFormat="1" ht="42" customHeight="1">
      <c r="A209" s="34"/>
      <c r="B209" s="155" t="s">
        <v>500</v>
      </c>
      <c r="C209" s="85"/>
      <c r="D209" s="176" t="s">
        <v>615</v>
      </c>
      <c r="E209" s="200">
        <f t="shared" si="35"/>
        <v>35317.5</v>
      </c>
      <c r="F209" s="200">
        <f t="shared" si="35"/>
        <v>31995.8</v>
      </c>
      <c r="G209" s="200">
        <f t="shared" si="35"/>
        <v>3321.7000000000007</v>
      </c>
      <c r="H209" s="154">
        <f t="shared" si="31"/>
        <v>90.59474764635095</v>
      </c>
    </row>
    <row r="210" spans="1:8" s="38" customFormat="1" ht="39.75" customHeight="1">
      <c r="A210" s="20"/>
      <c r="B210" s="155"/>
      <c r="C210" s="85" t="s">
        <v>18</v>
      </c>
      <c r="D210" s="153" t="s">
        <v>224</v>
      </c>
      <c r="E210" s="200">
        <v>35317.5</v>
      </c>
      <c r="F210" s="200">
        <v>31995.8</v>
      </c>
      <c r="G210" s="200">
        <f>E210-F210</f>
        <v>3321.7000000000007</v>
      </c>
      <c r="H210" s="154">
        <f t="shared" si="31"/>
        <v>90.59474764635095</v>
      </c>
    </row>
    <row r="211" spans="1:8" s="38" customFormat="1" ht="39.75" customHeight="1">
      <c r="A211" s="20"/>
      <c r="B211" s="155" t="s">
        <v>501</v>
      </c>
      <c r="C211" s="85"/>
      <c r="D211" s="176" t="s">
        <v>622</v>
      </c>
      <c r="E211" s="200">
        <f aca="true" t="shared" si="36" ref="E211:G212">E212</f>
        <v>472.1</v>
      </c>
      <c r="F211" s="200">
        <f t="shared" si="36"/>
        <v>465.9</v>
      </c>
      <c r="G211" s="200">
        <f t="shared" si="36"/>
        <v>6.2000000000000455</v>
      </c>
      <c r="H211" s="154">
        <f t="shared" si="31"/>
        <v>98.686718915484</v>
      </c>
    </row>
    <row r="212" spans="1:8" s="38" customFormat="1" ht="39.75" customHeight="1">
      <c r="A212" s="20"/>
      <c r="B212" s="155" t="s">
        <v>502</v>
      </c>
      <c r="C212" s="85"/>
      <c r="D212" s="176" t="s">
        <v>615</v>
      </c>
      <c r="E212" s="200">
        <f t="shared" si="36"/>
        <v>472.1</v>
      </c>
      <c r="F212" s="200">
        <f t="shared" si="36"/>
        <v>465.9</v>
      </c>
      <c r="G212" s="200">
        <f t="shared" si="36"/>
        <v>6.2000000000000455</v>
      </c>
      <c r="H212" s="154">
        <f t="shared" si="31"/>
        <v>98.686718915484</v>
      </c>
    </row>
    <row r="213" spans="1:8" s="38" customFormat="1" ht="39.75" customHeight="1">
      <c r="A213" s="20"/>
      <c r="B213" s="155"/>
      <c r="C213" s="85" t="s">
        <v>18</v>
      </c>
      <c r="D213" s="153" t="s">
        <v>224</v>
      </c>
      <c r="E213" s="200">
        <v>472.1</v>
      </c>
      <c r="F213" s="200">
        <v>465.9</v>
      </c>
      <c r="G213" s="200">
        <f>E213-F213</f>
        <v>6.2000000000000455</v>
      </c>
      <c r="H213" s="154">
        <f t="shared" si="31"/>
        <v>98.686718915484</v>
      </c>
    </row>
    <row r="214" spans="1:8" s="38" customFormat="1" ht="53.25" customHeight="1">
      <c r="A214" s="20"/>
      <c r="B214" s="155" t="s">
        <v>503</v>
      </c>
      <c r="C214" s="85"/>
      <c r="D214" s="176" t="s">
        <v>623</v>
      </c>
      <c r="E214" s="201">
        <f aca="true" t="shared" si="37" ref="E214:G215">E215</f>
        <v>2999.3</v>
      </c>
      <c r="F214" s="201">
        <f t="shared" si="37"/>
        <v>2999.2</v>
      </c>
      <c r="G214" s="201">
        <f t="shared" si="37"/>
        <v>0.1000000000003638</v>
      </c>
      <c r="H214" s="154">
        <f t="shared" si="31"/>
        <v>99.99666588870735</v>
      </c>
    </row>
    <row r="215" spans="1:8" s="38" customFormat="1" ht="44.25" customHeight="1">
      <c r="A215" s="20"/>
      <c r="B215" s="155" t="s">
        <v>504</v>
      </c>
      <c r="C215" s="85"/>
      <c r="D215" s="176" t="s">
        <v>615</v>
      </c>
      <c r="E215" s="201">
        <f t="shared" si="37"/>
        <v>2999.3</v>
      </c>
      <c r="F215" s="201">
        <f t="shared" si="37"/>
        <v>2999.2</v>
      </c>
      <c r="G215" s="201">
        <f t="shared" si="37"/>
        <v>0.1000000000003638</v>
      </c>
      <c r="H215" s="154">
        <f t="shared" si="31"/>
        <v>99.99666588870735</v>
      </c>
    </row>
    <row r="216" spans="1:8" s="38" customFormat="1" ht="35.25" customHeight="1">
      <c r="A216" s="20"/>
      <c r="B216" s="155"/>
      <c r="C216" s="85" t="s">
        <v>18</v>
      </c>
      <c r="D216" s="153" t="s">
        <v>224</v>
      </c>
      <c r="E216" s="201">
        <v>2999.3</v>
      </c>
      <c r="F216" s="201">
        <v>2999.2</v>
      </c>
      <c r="G216" s="200">
        <f>E216-F216</f>
        <v>0.1000000000003638</v>
      </c>
      <c r="H216" s="154">
        <f t="shared" si="31"/>
        <v>99.99666588870735</v>
      </c>
    </row>
    <row r="217" spans="1:8" s="38" customFormat="1" ht="59.25" customHeight="1">
      <c r="A217" s="20"/>
      <c r="B217" s="168" t="s">
        <v>783</v>
      </c>
      <c r="C217" s="29"/>
      <c r="D217" s="198" t="s">
        <v>849</v>
      </c>
      <c r="E217" s="215">
        <f>E218</f>
        <v>11890.4</v>
      </c>
      <c r="F217" s="215">
        <f>F218</f>
        <v>10290.7</v>
      </c>
      <c r="G217" s="215">
        <f>G218</f>
        <v>1599.699999999999</v>
      </c>
      <c r="H217" s="174">
        <f t="shared" si="31"/>
        <v>86.54628944358474</v>
      </c>
    </row>
    <row r="218" spans="1:8" s="38" customFormat="1" ht="46.5" customHeight="1">
      <c r="A218" s="20"/>
      <c r="B218" s="155" t="s">
        <v>786</v>
      </c>
      <c r="C218" s="85"/>
      <c r="D218" s="153" t="s">
        <v>850</v>
      </c>
      <c r="E218" s="201">
        <f>E221+E219</f>
        <v>11890.4</v>
      </c>
      <c r="F218" s="201">
        <f>F221+F219</f>
        <v>10290.7</v>
      </c>
      <c r="G218" s="201">
        <f>G221+G219</f>
        <v>1599.699999999999</v>
      </c>
      <c r="H218" s="154">
        <f t="shared" si="31"/>
        <v>86.54628944358474</v>
      </c>
    </row>
    <row r="219" spans="1:8" s="38" customFormat="1" ht="33.75" customHeight="1">
      <c r="A219" s="20"/>
      <c r="B219" s="155" t="s">
        <v>787</v>
      </c>
      <c r="C219" s="85"/>
      <c r="D219" s="153" t="s">
        <v>848</v>
      </c>
      <c r="E219" s="201">
        <f>E220</f>
        <v>11890.4</v>
      </c>
      <c r="F219" s="201">
        <f>F220</f>
        <v>10290.7</v>
      </c>
      <c r="G219" s="201">
        <f>G220</f>
        <v>1599.699999999999</v>
      </c>
      <c r="H219" s="154">
        <f t="shared" si="31"/>
        <v>86.54628944358474</v>
      </c>
    </row>
    <row r="220" spans="1:8" s="38" customFormat="1" ht="34.5" customHeight="1">
      <c r="A220" s="20"/>
      <c r="B220" s="155"/>
      <c r="C220" s="85" t="s">
        <v>18</v>
      </c>
      <c r="D220" s="153" t="s">
        <v>224</v>
      </c>
      <c r="E220" s="201">
        <v>11890.4</v>
      </c>
      <c r="F220" s="201">
        <v>10290.7</v>
      </c>
      <c r="G220" s="200">
        <f>E220-F220</f>
        <v>1599.699999999999</v>
      </c>
      <c r="H220" s="154">
        <f t="shared" si="31"/>
        <v>86.54628944358474</v>
      </c>
    </row>
    <row r="221" spans="1:8" s="38" customFormat="1" ht="28.5" customHeight="1" hidden="1">
      <c r="A221" s="20"/>
      <c r="B221" s="155" t="s">
        <v>789</v>
      </c>
      <c r="C221" s="85"/>
      <c r="D221" s="153" t="s">
        <v>785</v>
      </c>
      <c r="E221" s="201">
        <f>E222</f>
        <v>0</v>
      </c>
      <c r="F221" s="201">
        <f>F222</f>
        <v>0</v>
      </c>
      <c r="G221" s="201">
        <f>G222</f>
        <v>0</v>
      </c>
      <c r="H221" s="154" t="str">
        <f t="shared" si="31"/>
        <v>-</v>
      </c>
    </row>
    <row r="222" spans="1:8" s="38" customFormat="1" ht="28.5" customHeight="1" hidden="1">
      <c r="A222" s="20"/>
      <c r="B222" s="155"/>
      <c r="C222" s="85" t="s">
        <v>18</v>
      </c>
      <c r="D222" s="153" t="s">
        <v>224</v>
      </c>
      <c r="E222" s="201">
        <v>0</v>
      </c>
      <c r="F222" s="201">
        <v>0</v>
      </c>
      <c r="G222" s="200">
        <f>E222-F222</f>
        <v>0</v>
      </c>
      <c r="H222" s="154"/>
    </row>
    <row r="223" spans="1:8" s="38" customFormat="1" ht="26.25" customHeight="1">
      <c r="A223" s="20" t="s">
        <v>121</v>
      </c>
      <c r="B223" s="33"/>
      <c r="C223" s="20"/>
      <c r="D223" s="31" t="s">
        <v>122</v>
      </c>
      <c r="E223" s="214">
        <f>E224+E229</f>
        <v>167.4</v>
      </c>
      <c r="F223" s="214">
        <f>F224+F229</f>
        <v>120</v>
      </c>
      <c r="G223" s="214">
        <f>G224+G229</f>
        <v>47.4</v>
      </c>
      <c r="H223" s="154">
        <f t="shared" si="31"/>
        <v>71.68458781362007</v>
      </c>
    </row>
    <row r="224" spans="1:8" s="38" customFormat="1" ht="65.25" customHeight="1">
      <c r="A224" s="20"/>
      <c r="B224" s="168" t="s">
        <v>374</v>
      </c>
      <c r="C224" s="29"/>
      <c r="D224" s="148" t="s">
        <v>308</v>
      </c>
      <c r="E224" s="214">
        <f>E225</f>
        <v>47.4</v>
      </c>
      <c r="F224" s="214">
        <f aca="true" t="shared" si="38" ref="E224:G227">F225</f>
        <v>0</v>
      </c>
      <c r="G224" s="214">
        <f t="shared" si="38"/>
        <v>47.4</v>
      </c>
      <c r="H224" s="154">
        <f t="shared" si="31"/>
        <v>0</v>
      </c>
    </row>
    <row r="225" spans="1:8" s="38" customFormat="1" ht="21" customHeight="1">
      <c r="A225" s="20"/>
      <c r="B225" s="175" t="s">
        <v>380</v>
      </c>
      <c r="C225" s="85"/>
      <c r="D225" s="171" t="s">
        <v>331</v>
      </c>
      <c r="E225" s="200">
        <f>E226</f>
        <v>47.4</v>
      </c>
      <c r="F225" s="200">
        <f t="shared" si="38"/>
        <v>0</v>
      </c>
      <c r="G225" s="200">
        <f t="shared" si="38"/>
        <v>47.4</v>
      </c>
      <c r="H225" s="154">
        <f t="shared" si="31"/>
        <v>0</v>
      </c>
    </row>
    <row r="226" spans="1:8" s="38" customFormat="1" ht="29.25" customHeight="1">
      <c r="A226" s="20"/>
      <c r="B226" s="155" t="s">
        <v>381</v>
      </c>
      <c r="C226" s="85"/>
      <c r="D226" s="173" t="s">
        <v>820</v>
      </c>
      <c r="E226" s="200">
        <f t="shared" si="38"/>
        <v>47.4</v>
      </c>
      <c r="F226" s="200">
        <f t="shared" si="38"/>
        <v>0</v>
      </c>
      <c r="G226" s="200">
        <f t="shared" si="38"/>
        <v>47.4</v>
      </c>
      <c r="H226" s="154">
        <f t="shared" si="31"/>
        <v>0</v>
      </c>
    </row>
    <row r="227" spans="1:8" s="38" customFormat="1" ht="30" customHeight="1">
      <c r="A227" s="20"/>
      <c r="B227" s="193" t="s">
        <v>382</v>
      </c>
      <c r="C227" s="85"/>
      <c r="D227" s="173" t="s">
        <v>228</v>
      </c>
      <c r="E227" s="200">
        <f t="shared" si="38"/>
        <v>47.4</v>
      </c>
      <c r="F227" s="200">
        <f t="shared" si="38"/>
        <v>0</v>
      </c>
      <c r="G227" s="200">
        <f t="shared" si="38"/>
        <v>47.4</v>
      </c>
      <c r="H227" s="154">
        <f t="shared" si="31"/>
        <v>0</v>
      </c>
    </row>
    <row r="228" spans="1:8" s="38" customFormat="1" ht="27.75" customHeight="1">
      <c r="A228" s="20"/>
      <c r="B228" s="155"/>
      <c r="C228" s="85" t="s">
        <v>18</v>
      </c>
      <c r="D228" s="153" t="s">
        <v>224</v>
      </c>
      <c r="E228" s="200">
        <v>47.4</v>
      </c>
      <c r="F228" s="200">
        <v>0</v>
      </c>
      <c r="G228" s="200">
        <f>E228-F228</f>
        <v>47.4</v>
      </c>
      <c r="H228" s="154">
        <f t="shared" si="31"/>
        <v>0</v>
      </c>
    </row>
    <row r="229" spans="1:8" s="38" customFormat="1" ht="72" customHeight="1">
      <c r="A229" s="20"/>
      <c r="B229" s="168" t="s">
        <v>792</v>
      </c>
      <c r="C229" s="85"/>
      <c r="D229" s="255" t="s">
        <v>793</v>
      </c>
      <c r="E229" s="214">
        <f>E230+E232+E234</f>
        <v>120</v>
      </c>
      <c r="F229" s="214">
        <f>F230+F232+F234</f>
        <v>120</v>
      </c>
      <c r="G229" s="214">
        <f>G230+G232+G234</f>
        <v>0</v>
      </c>
      <c r="H229" s="174">
        <f t="shared" si="31"/>
        <v>100</v>
      </c>
    </row>
    <row r="230" spans="1:8" s="38" customFormat="1" ht="53.25" customHeight="1">
      <c r="A230" s="20"/>
      <c r="B230" s="155" t="s">
        <v>794</v>
      </c>
      <c r="C230" s="85"/>
      <c r="D230" s="256" t="s">
        <v>795</v>
      </c>
      <c r="E230" s="200">
        <f>E231</f>
        <v>50</v>
      </c>
      <c r="F230" s="200">
        <f>F231</f>
        <v>50</v>
      </c>
      <c r="G230" s="200">
        <f>G231</f>
        <v>0</v>
      </c>
      <c r="H230" s="154">
        <f t="shared" si="31"/>
        <v>100</v>
      </c>
    </row>
    <row r="231" spans="1:8" s="38" customFormat="1" ht="18.75" customHeight="1">
      <c r="A231" s="20"/>
      <c r="B231" s="155"/>
      <c r="C231" s="85" t="s">
        <v>24</v>
      </c>
      <c r="D231" s="153" t="s">
        <v>110</v>
      </c>
      <c r="E231" s="200">
        <v>50</v>
      </c>
      <c r="F231" s="200">
        <v>50</v>
      </c>
      <c r="G231" s="200">
        <f>E231-F231</f>
        <v>0</v>
      </c>
      <c r="H231" s="154">
        <f t="shared" si="31"/>
        <v>100</v>
      </c>
    </row>
    <row r="232" spans="1:8" s="38" customFormat="1" ht="55.5" customHeight="1">
      <c r="A232" s="20"/>
      <c r="B232" s="155" t="s">
        <v>796</v>
      </c>
      <c r="C232" s="85"/>
      <c r="D232" s="256" t="s">
        <v>795</v>
      </c>
      <c r="E232" s="200">
        <f>E233</f>
        <v>35</v>
      </c>
      <c r="F232" s="200">
        <f>F233</f>
        <v>35</v>
      </c>
      <c r="G232" s="200">
        <f>G233</f>
        <v>0</v>
      </c>
      <c r="H232" s="154">
        <f t="shared" si="31"/>
        <v>100</v>
      </c>
    </row>
    <row r="233" spans="1:8" s="38" customFormat="1" ht="24" customHeight="1">
      <c r="A233" s="20"/>
      <c r="B233" s="155"/>
      <c r="C233" s="85" t="s">
        <v>24</v>
      </c>
      <c r="D233" s="153" t="s">
        <v>110</v>
      </c>
      <c r="E233" s="200">
        <v>35</v>
      </c>
      <c r="F233" s="200">
        <v>35</v>
      </c>
      <c r="G233" s="200">
        <f>E233-F233</f>
        <v>0</v>
      </c>
      <c r="H233" s="154">
        <f t="shared" si="31"/>
        <v>100</v>
      </c>
    </row>
    <row r="234" spans="1:8" s="38" customFormat="1" ht="51" customHeight="1">
      <c r="A234" s="20"/>
      <c r="B234" s="155" t="s">
        <v>797</v>
      </c>
      <c r="C234" s="85"/>
      <c r="D234" s="256" t="s">
        <v>795</v>
      </c>
      <c r="E234" s="200">
        <f>E235</f>
        <v>35</v>
      </c>
      <c r="F234" s="200">
        <f>F235</f>
        <v>35</v>
      </c>
      <c r="G234" s="200">
        <f>G235</f>
        <v>0</v>
      </c>
      <c r="H234" s="154">
        <f t="shared" si="31"/>
        <v>100</v>
      </c>
    </row>
    <row r="235" spans="1:8" s="38" customFormat="1" ht="22.5" customHeight="1">
      <c r="A235" s="20"/>
      <c r="B235" s="155"/>
      <c r="C235" s="85" t="s">
        <v>24</v>
      </c>
      <c r="D235" s="153" t="s">
        <v>110</v>
      </c>
      <c r="E235" s="200">
        <v>35</v>
      </c>
      <c r="F235" s="200">
        <v>35</v>
      </c>
      <c r="G235" s="200">
        <f>E235-F235</f>
        <v>0</v>
      </c>
      <c r="H235" s="154">
        <f t="shared" si="31"/>
        <v>100</v>
      </c>
    </row>
    <row r="236" spans="1:8" s="38" customFormat="1" ht="17.25" customHeight="1">
      <c r="A236" s="20" t="s">
        <v>131</v>
      </c>
      <c r="B236" s="20"/>
      <c r="C236" s="20"/>
      <c r="D236" s="31" t="s">
        <v>132</v>
      </c>
      <c r="E236" s="214">
        <f>E237+E263+E342+E297</f>
        <v>101021.20000000001</v>
      </c>
      <c r="F236" s="214">
        <f>F237+F263+F342+F297</f>
        <v>89830.3</v>
      </c>
      <c r="G236" s="214">
        <f>G237+G263+G342+G297</f>
        <v>11190.9</v>
      </c>
      <c r="H236" s="174">
        <f t="shared" si="31"/>
        <v>88.92222622578231</v>
      </c>
    </row>
    <row r="237" spans="1:8" s="38" customFormat="1" ht="21.75" customHeight="1">
      <c r="A237" s="20" t="s">
        <v>137</v>
      </c>
      <c r="B237" s="33"/>
      <c r="C237" s="20"/>
      <c r="D237" s="31" t="s">
        <v>138</v>
      </c>
      <c r="E237" s="214">
        <f>E238+E260+E248+E255</f>
        <v>50804.9</v>
      </c>
      <c r="F237" s="214">
        <f>F238+F260+F248+F255</f>
        <v>42622.6</v>
      </c>
      <c r="G237" s="214">
        <f>G238+G260+G248+G255</f>
        <v>8182.299999999998</v>
      </c>
      <c r="H237" s="174">
        <f t="shared" si="31"/>
        <v>83.89466370369787</v>
      </c>
    </row>
    <row r="238" spans="1:8" s="38" customFormat="1" ht="30.75" customHeight="1">
      <c r="A238" s="20"/>
      <c r="B238" s="168" t="s">
        <v>464</v>
      </c>
      <c r="C238" s="29"/>
      <c r="D238" s="148" t="s">
        <v>332</v>
      </c>
      <c r="E238" s="215">
        <f aca="true" t="shared" si="39" ref="E238:G239">E239</f>
        <v>50684.9</v>
      </c>
      <c r="F238" s="215">
        <f t="shared" si="39"/>
        <v>42570.9</v>
      </c>
      <c r="G238" s="215">
        <f t="shared" si="39"/>
        <v>8113.999999999998</v>
      </c>
      <c r="H238" s="174">
        <f t="shared" si="31"/>
        <v>83.99128734593538</v>
      </c>
    </row>
    <row r="239" spans="1:8" s="38" customFormat="1" ht="25.5">
      <c r="A239" s="20"/>
      <c r="B239" s="175" t="s">
        <v>467</v>
      </c>
      <c r="C239" s="85"/>
      <c r="D239" s="171" t="s">
        <v>333</v>
      </c>
      <c r="E239" s="200">
        <f>E240</f>
        <v>50684.9</v>
      </c>
      <c r="F239" s="200">
        <f t="shared" si="39"/>
        <v>42570.9</v>
      </c>
      <c r="G239" s="200">
        <f t="shared" si="39"/>
        <v>8113.999999999998</v>
      </c>
      <c r="H239" s="172">
        <f t="shared" si="31"/>
        <v>83.99128734593538</v>
      </c>
    </row>
    <row r="240" spans="1:8" s="38" customFormat="1" ht="51" customHeight="1">
      <c r="A240" s="20"/>
      <c r="B240" s="155" t="s">
        <v>468</v>
      </c>
      <c r="C240" s="85"/>
      <c r="D240" s="177" t="s">
        <v>605</v>
      </c>
      <c r="E240" s="200">
        <f>E245+E241+E243</f>
        <v>50684.9</v>
      </c>
      <c r="F240" s="200">
        <f>F245+F241+F243</f>
        <v>42570.9</v>
      </c>
      <c r="G240" s="200">
        <f>G245+G241+G243</f>
        <v>8113.999999999998</v>
      </c>
      <c r="H240" s="154">
        <f t="shared" si="31"/>
        <v>83.99128734593538</v>
      </c>
    </row>
    <row r="241" spans="1:8" s="38" customFormat="1" ht="63.75">
      <c r="A241" s="20"/>
      <c r="B241" s="155" t="s">
        <v>469</v>
      </c>
      <c r="C241" s="85"/>
      <c r="D241" s="177" t="s">
        <v>606</v>
      </c>
      <c r="E241" s="200">
        <f>E242</f>
        <v>23577.7</v>
      </c>
      <c r="F241" s="200">
        <f>F242</f>
        <v>21292.9</v>
      </c>
      <c r="G241" s="200">
        <f>G242</f>
        <v>2284.7999999999993</v>
      </c>
      <c r="H241" s="154">
        <f t="shared" si="31"/>
        <v>90.30948735457658</v>
      </c>
    </row>
    <row r="242" spans="1:8" s="38" customFormat="1" ht="38.25">
      <c r="A242" s="20"/>
      <c r="B242" s="155"/>
      <c r="C242" s="85" t="s">
        <v>25</v>
      </c>
      <c r="D242" s="177" t="s">
        <v>229</v>
      </c>
      <c r="E242" s="200">
        <v>23577.7</v>
      </c>
      <c r="F242" s="200">
        <v>21292.9</v>
      </c>
      <c r="G242" s="200">
        <f>E242-F242</f>
        <v>2284.7999999999993</v>
      </c>
      <c r="H242" s="154">
        <f t="shared" si="31"/>
        <v>90.30948735457658</v>
      </c>
    </row>
    <row r="243" spans="1:8" s="38" customFormat="1" ht="63.75">
      <c r="A243" s="20"/>
      <c r="B243" s="155" t="s">
        <v>470</v>
      </c>
      <c r="C243" s="85"/>
      <c r="D243" s="177" t="s">
        <v>606</v>
      </c>
      <c r="E243" s="200">
        <f>E244</f>
        <v>21543.6</v>
      </c>
      <c r="F243" s="200">
        <f>F244</f>
        <v>15714.5</v>
      </c>
      <c r="G243" s="200">
        <f>G244</f>
        <v>5829.0999999999985</v>
      </c>
      <c r="H243" s="172">
        <f t="shared" si="31"/>
        <v>72.94277650903285</v>
      </c>
    </row>
    <row r="244" spans="1:8" s="38" customFormat="1" ht="38.25">
      <c r="A244" s="20"/>
      <c r="B244" s="155"/>
      <c r="C244" s="85" t="s">
        <v>25</v>
      </c>
      <c r="D244" s="177" t="s">
        <v>229</v>
      </c>
      <c r="E244" s="200">
        <v>21543.6</v>
      </c>
      <c r="F244" s="200">
        <v>15714.5</v>
      </c>
      <c r="G244" s="200">
        <f>E244-F244</f>
        <v>5829.0999999999985</v>
      </c>
      <c r="H244" s="172">
        <f t="shared" si="31"/>
        <v>72.94277650903285</v>
      </c>
    </row>
    <row r="245" spans="1:8" s="38" customFormat="1" ht="63.75">
      <c r="A245" s="20"/>
      <c r="B245" s="155" t="s">
        <v>471</v>
      </c>
      <c r="C245" s="85"/>
      <c r="D245" s="177" t="s">
        <v>606</v>
      </c>
      <c r="E245" s="200">
        <f>E246+E247</f>
        <v>5563.6</v>
      </c>
      <c r="F245" s="200">
        <f>F246+F247</f>
        <v>5563.5</v>
      </c>
      <c r="G245" s="200">
        <f>G246+G247</f>
        <v>0.1000000000003638</v>
      </c>
      <c r="H245" s="154">
        <f t="shared" si="31"/>
        <v>99.99820260263138</v>
      </c>
    </row>
    <row r="246" spans="1:8" s="38" customFormat="1" ht="12.75" hidden="1">
      <c r="A246" s="20"/>
      <c r="B246" s="155"/>
      <c r="C246" s="85" t="s">
        <v>21</v>
      </c>
      <c r="D246" s="153" t="s">
        <v>22</v>
      </c>
      <c r="E246" s="200">
        <v>0</v>
      </c>
      <c r="F246" s="200">
        <v>0</v>
      </c>
      <c r="G246" s="200">
        <f>E246-F246</f>
        <v>0</v>
      </c>
      <c r="H246" s="154" t="str">
        <f t="shared" si="31"/>
        <v>-</v>
      </c>
    </row>
    <row r="247" spans="1:8" s="38" customFormat="1" ht="38.25">
      <c r="A247" s="20"/>
      <c r="B247" s="175"/>
      <c r="C247" s="85" t="s">
        <v>25</v>
      </c>
      <c r="D247" s="177" t="s">
        <v>229</v>
      </c>
      <c r="E247" s="200">
        <v>5563.6</v>
      </c>
      <c r="F247" s="200">
        <v>5563.5</v>
      </c>
      <c r="G247" s="200">
        <f>E247-F247</f>
        <v>0.1000000000003638</v>
      </c>
      <c r="H247" s="154">
        <f t="shared" si="31"/>
        <v>99.99820260263138</v>
      </c>
    </row>
    <row r="248" spans="1:8" s="38" customFormat="1" ht="51" hidden="1">
      <c r="A248" s="20"/>
      <c r="B248" s="168" t="s">
        <v>475</v>
      </c>
      <c r="C248" s="29"/>
      <c r="D248" s="178" t="s">
        <v>327</v>
      </c>
      <c r="E248" s="214">
        <f aca="true" t="shared" si="40" ref="E248:G251">E249</f>
        <v>0</v>
      </c>
      <c r="F248" s="214">
        <f t="shared" si="40"/>
        <v>0</v>
      </c>
      <c r="G248" s="214">
        <f t="shared" si="40"/>
        <v>0</v>
      </c>
      <c r="H248" s="154" t="str">
        <f t="shared" si="31"/>
        <v>-</v>
      </c>
    </row>
    <row r="249" spans="1:8" s="38" customFormat="1" ht="25.5" hidden="1">
      <c r="A249" s="20"/>
      <c r="B249" s="175" t="s">
        <v>494</v>
      </c>
      <c r="C249" s="85"/>
      <c r="D249" s="179" t="s">
        <v>334</v>
      </c>
      <c r="E249" s="200">
        <f t="shared" si="40"/>
        <v>0</v>
      </c>
      <c r="F249" s="200">
        <f t="shared" si="40"/>
        <v>0</v>
      </c>
      <c r="G249" s="200">
        <f t="shared" si="40"/>
        <v>0</v>
      </c>
      <c r="H249" s="154" t="str">
        <f t="shared" si="31"/>
        <v>-</v>
      </c>
    </row>
    <row r="250" spans="1:8" s="38" customFormat="1" ht="25.5" hidden="1">
      <c r="A250" s="20"/>
      <c r="B250" s="155" t="s">
        <v>495</v>
      </c>
      <c r="C250" s="85"/>
      <c r="D250" s="176" t="s">
        <v>619</v>
      </c>
      <c r="E250" s="200">
        <f>E251+E253</f>
        <v>0</v>
      </c>
      <c r="F250" s="200">
        <f>F251+F253</f>
        <v>0</v>
      </c>
      <c r="G250" s="200">
        <f>G251+G253</f>
        <v>0</v>
      </c>
      <c r="H250" s="154" t="str">
        <f t="shared" si="31"/>
        <v>-</v>
      </c>
    </row>
    <row r="251" spans="1:8" s="38" customFormat="1" ht="25.5" hidden="1">
      <c r="A251" s="34"/>
      <c r="B251" s="155" t="s">
        <v>644</v>
      </c>
      <c r="C251" s="85"/>
      <c r="D251" s="176" t="s">
        <v>620</v>
      </c>
      <c r="E251" s="200">
        <f t="shared" si="40"/>
        <v>0</v>
      </c>
      <c r="F251" s="200">
        <f t="shared" si="40"/>
        <v>0</v>
      </c>
      <c r="G251" s="200">
        <f t="shared" si="40"/>
        <v>0</v>
      </c>
      <c r="H251" s="154" t="str">
        <f t="shared" si="31"/>
        <v>-</v>
      </c>
    </row>
    <row r="252" spans="1:8" s="38" customFormat="1" ht="25.5" hidden="1">
      <c r="A252" s="34"/>
      <c r="B252" s="155"/>
      <c r="C252" s="85" t="s">
        <v>18</v>
      </c>
      <c r="D252" s="153" t="s">
        <v>224</v>
      </c>
      <c r="E252" s="154">
        <v>0</v>
      </c>
      <c r="F252" s="154">
        <v>0</v>
      </c>
      <c r="G252" s="200">
        <f>E252-F252</f>
        <v>0</v>
      </c>
      <c r="H252" s="154" t="str">
        <f t="shared" si="31"/>
        <v>-</v>
      </c>
    </row>
    <row r="253" spans="1:8" s="38" customFormat="1" ht="25.5" hidden="1">
      <c r="A253" s="34"/>
      <c r="B253" s="155" t="s">
        <v>496</v>
      </c>
      <c r="C253" s="85"/>
      <c r="D253" s="176" t="s">
        <v>620</v>
      </c>
      <c r="E253" s="200">
        <f>E254</f>
        <v>0</v>
      </c>
      <c r="F253" s="200">
        <f>F254</f>
        <v>0</v>
      </c>
      <c r="G253" s="200">
        <f>G254</f>
        <v>0</v>
      </c>
      <c r="H253" s="154" t="str">
        <f t="shared" si="31"/>
        <v>-</v>
      </c>
    </row>
    <row r="254" spans="1:8" s="38" customFormat="1" ht="25.5" hidden="1">
      <c r="A254" s="34"/>
      <c r="B254" s="155"/>
      <c r="C254" s="85" t="s">
        <v>26</v>
      </c>
      <c r="D254" s="153" t="s">
        <v>27</v>
      </c>
      <c r="E254" s="200">
        <v>0</v>
      </c>
      <c r="F254" s="200">
        <v>0</v>
      </c>
      <c r="G254" s="200">
        <f>E254-F254</f>
        <v>0</v>
      </c>
      <c r="H254" s="154" t="str">
        <f t="shared" si="31"/>
        <v>-</v>
      </c>
    </row>
    <row r="255" spans="1:8" s="38" customFormat="1" ht="38.25">
      <c r="A255" s="34"/>
      <c r="B255" s="168" t="s">
        <v>497</v>
      </c>
      <c r="C255" s="29"/>
      <c r="D255" s="178" t="s">
        <v>329</v>
      </c>
      <c r="E255" s="214">
        <f aca="true" t="shared" si="41" ref="E255:G258">E256</f>
        <v>120</v>
      </c>
      <c r="F255" s="214">
        <f t="shared" si="41"/>
        <v>51.7</v>
      </c>
      <c r="G255" s="214">
        <f t="shared" si="41"/>
        <v>68.3</v>
      </c>
      <c r="H255" s="174">
        <f t="shared" si="31"/>
        <v>43.083333333333336</v>
      </c>
    </row>
    <row r="256" spans="1:8" s="38" customFormat="1" ht="26.25" customHeight="1">
      <c r="A256" s="34"/>
      <c r="B256" s="175" t="s">
        <v>508</v>
      </c>
      <c r="C256" s="85"/>
      <c r="D256" s="179" t="s">
        <v>335</v>
      </c>
      <c r="E256" s="201">
        <f t="shared" si="41"/>
        <v>120</v>
      </c>
      <c r="F256" s="201">
        <f t="shared" si="41"/>
        <v>51.7</v>
      </c>
      <c r="G256" s="201">
        <f t="shared" si="41"/>
        <v>68.3</v>
      </c>
      <c r="H256" s="154">
        <f t="shared" si="31"/>
        <v>43.083333333333336</v>
      </c>
    </row>
    <row r="257" spans="1:8" s="38" customFormat="1" ht="24" customHeight="1">
      <c r="A257" s="34"/>
      <c r="B257" s="155" t="s">
        <v>509</v>
      </c>
      <c r="C257" s="85"/>
      <c r="D257" s="176" t="s">
        <v>627</v>
      </c>
      <c r="E257" s="201">
        <f>E258</f>
        <v>120</v>
      </c>
      <c r="F257" s="201">
        <f>F258</f>
        <v>51.7</v>
      </c>
      <c r="G257" s="201">
        <f>G258</f>
        <v>68.3</v>
      </c>
      <c r="H257" s="154">
        <f t="shared" si="31"/>
        <v>43.083333333333336</v>
      </c>
    </row>
    <row r="258" spans="1:8" s="38" customFormat="1" ht="27" customHeight="1">
      <c r="A258" s="34"/>
      <c r="B258" s="155" t="s">
        <v>510</v>
      </c>
      <c r="C258" s="85"/>
      <c r="D258" s="176" t="s">
        <v>628</v>
      </c>
      <c r="E258" s="201">
        <f t="shared" si="41"/>
        <v>120</v>
      </c>
      <c r="F258" s="201">
        <f t="shared" si="41"/>
        <v>51.7</v>
      </c>
      <c r="G258" s="201">
        <f t="shared" si="41"/>
        <v>68.3</v>
      </c>
      <c r="H258" s="154">
        <f t="shared" si="31"/>
        <v>43.083333333333336</v>
      </c>
    </row>
    <row r="259" spans="1:8" s="38" customFormat="1" ht="24" customHeight="1">
      <c r="A259" s="34"/>
      <c r="B259" s="155"/>
      <c r="C259" s="85" t="s">
        <v>18</v>
      </c>
      <c r="D259" s="153" t="s">
        <v>224</v>
      </c>
      <c r="E259" s="200">
        <v>120</v>
      </c>
      <c r="F259" s="200">
        <v>51.7</v>
      </c>
      <c r="G259" s="200">
        <f>E259-F259</f>
        <v>68.3</v>
      </c>
      <c r="H259" s="154">
        <f t="shared" si="31"/>
        <v>43.083333333333336</v>
      </c>
    </row>
    <row r="260" spans="1:8" s="38" customFormat="1" ht="25.5" hidden="1">
      <c r="A260" s="20"/>
      <c r="B260" s="168" t="s">
        <v>536</v>
      </c>
      <c r="C260" s="29"/>
      <c r="D260" s="178" t="s">
        <v>317</v>
      </c>
      <c r="E260" s="214">
        <f aca="true" t="shared" si="42" ref="E260:G261">E261</f>
        <v>0</v>
      </c>
      <c r="F260" s="214">
        <f t="shared" si="42"/>
        <v>0</v>
      </c>
      <c r="G260" s="214">
        <f t="shared" si="42"/>
        <v>0</v>
      </c>
      <c r="H260" s="154" t="str">
        <f t="shared" si="31"/>
        <v>-</v>
      </c>
    </row>
    <row r="261" spans="1:8" s="38" customFormat="1" ht="32.25" customHeight="1" hidden="1">
      <c r="A261" s="20"/>
      <c r="B261" s="155" t="s">
        <v>537</v>
      </c>
      <c r="C261" s="85"/>
      <c r="D261" s="173" t="s">
        <v>709</v>
      </c>
      <c r="E261" s="200">
        <f t="shared" si="42"/>
        <v>0</v>
      </c>
      <c r="F261" s="200">
        <f t="shared" si="42"/>
        <v>0</v>
      </c>
      <c r="G261" s="200">
        <f t="shared" si="42"/>
        <v>0</v>
      </c>
      <c r="H261" s="154" t="str">
        <f t="shared" si="31"/>
        <v>-</v>
      </c>
    </row>
    <row r="262" spans="1:8" s="38" customFormat="1" ht="38.25" hidden="1">
      <c r="A262" s="20"/>
      <c r="B262" s="180"/>
      <c r="C262" s="181" t="s">
        <v>25</v>
      </c>
      <c r="D262" s="177" t="s">
        <v>229</v>
      </c>
      <c r="E262" s="200">
        <v>0</v>
      </c>
      <c r="F262" s="200">
        <v>0</v>
      </c>
      <c r="G262" s="200">
        <f>E262-F262</f>
        <v>0</v>
      </c>
      <c r="H262" s="154" t="str">
        <f t="shared" si="31"/>
        <v>-</v>
      </c>
    </row>
    <row r="263" spans="1:8" s="38" customFormat="1" ht="19.5" customHeight="1">
      <c r="A263" s="29" t="s">
        <v>133</v>
      </c>
      <c r="B263" s="155"/>
      <c r="C263" s="85"/>
      <c r="D263" s="198" t="s">
        <v>134</v>
      </c>
      <c r="E263" s="214">
        <f>E294+E264+E286+E291</f>
        <v>2011.2999999999997</v>
      </c>
      <c r="F263" s="214">
        <f>F294+F264+F286+F291</f>
        <v>1972.6</v>
      </c>
      <c r="G263" s="214">
        <f>G294+G264+G286+G291</f>
        <v>38.69999999999999</v>
      </c>
      <c r="H263" s="174">
        <f t="shared" si="31"/>
        <v>98.07587132700245</v>
      </c>
    </row>
    <row r="264" spans="1:8" s="38" customFormat="1" ht="51">
      <c r="A264" s="20"/>
      <c r="B264" s="168" t="s">
        <v>475</v>
      </c>
      <c r="C264" s="29"/>
      <c r="D264" s="178" t="s">
        <v>327</v>
      </c>
      <c r="E264" s="214">
        <f>E265+E278</f>
        <v>195.1</v>
      </c>
      <c r="F264" s="214">
        <f>F265+F278</f>
        <v>161.4</v>
      </c>
      <c r="G264" s="214">
        <f>G265+G278</f>
        <v>33.69999999999999</v>
      </c>
      <c r="H264" s="154">
        <f t="shared" si="31"/>
        <v>82.72680676576115</v>
      </c>
    </row>
    <row r="265" spans="1:8" s="38" customFormat="1" ht="36.75" customHeight="1">
      <c r="A265" s="20"/>
      <c r="B265" s="175" t="s">
        <v>476</v>
      </c>
      <c r="C265" s="85"/>
      <c r="D265" s="179" t="s">
        <v>336</v>
      </c>
      <c r="E265" s="200">
        <f>E266+E269+E272+E275</f>
        <v>195.1</v>
      </c>
      <c r="F265" s="200">
        <f>F266+F269+F272+F275</f>
        <v>161.4</v>
      </c>
      <c r="G265" s="200">
        <f>G266+G269+G272+G275</f>
        <v>33.69999999999999</v>
      </c>
      <c r="H265" s="169">
        <f t="shared" si="31"/>
        <v>82.72680676576115</v>
      </c>
    </row>
    <row r="266" spans="1:8" s="38" customFormat="1" ht="78" customHeight="1" hidden="1">
      <c r="A266" s="34"/>
      <c r="B266" s="155" t="s">
        <v>477</v>
      </c>
      <c r="C266" s="85"/>
      <c r="D266" s="176" t="s">
        <v>608</v>
      </c>
      <c r="E266" s="200">
        <f aca="true" t="shared" si="43" ref="E266:G267">E267</f>
        <v>0</v>
      </c>
      <c r="F266" s="200">
        <f t="shared" si="43"/>
        <v>0</v>
      </c>
      <c r="G266" s="200">
        <f t="shared" si="43"/>
        <v>0</v>
      </c>
      <c r="H266" s="169" t="str">
        <f t="shared" si="31"/>
        <v>-</v>
      </c>
    </row>
    <row r="267" spans="1:8" s="38" customFormat="1" ht="25.5" hidden="1">
      <c r="A267" s="20"/>
      <c r="B267" s="155" t="s">
        <v>478</v>
      </c>
      <c r="C267" s="85"/>
      <c r="D267" s="176" t="s">
        <v>609</v>
      </c>
      <c r="E267" s="200">
        <f t="shared" si="43"/>
        <v>0</v>
      </c>
      <c r="F267" s="200">
        <f t="shared" si="43"/>
        <v>0</v>
      </c>
      <c r="G267" s="200">
        <f t="shared" si="43"/>
        <v>0</v>
      </c>
      <c r="H267" s="154" t="str">
        <f t="shared" si="31"/>
        <v>-</v>
      </c>
    </row>
    <row r="268" spans="1:8" s="38" customFormat="1" ht="38.25" hidden="1">
      <c r="A268" s="20"/>
      <c r="B268" s="155"/>
      <c r="C268" s="85" t="s">
        <v>25</v>
      </c>
      <c r="D268" s="196" t="s">
        <v>229</v>
      </c>
      <c r="E268" s="200">
        <v>0</v>
      </c>
      <c r="F268" s="200">
        <v>0</v>
      </c>
      <c r="G268" s="200">
        <f>E268-F268</f>
        <v>0</v>
      </c>
      <c r="H268" s="154" t="str">
        <f aca="true" t="shared" si="44" ref="H268:H362">IF(E268=0,"-",F268/E268*100)</f>
        <v>-</v>
      </c>
    </row>
    <row r="269" spans="1:8" s="38" customFormat="1" ht="38.25" hidden="1">
      <c r="A269" s="20"/>
      <c r="B269" s="155" t="s">
        <v>479</v>
      </c>
      <c r="C269" s="85"/>
      <c r="D269" s="176" t="s">
        <v>610</v>
      </c>
      <c r="E269" s="200">
        <f aca="true" t="shared" si="45" ref="E269:G270">E270</f>
        <v>0</v>
      </c>
      <c r="F269" s="200">
        <f t="shared" si="45"/>
        <v>0</v>
      </c>
      <c r="G269" s="200">
        <f t="shared" si="45"/>
        <v>0</v>
      </c>
      <c r="H269" s="154" t="str">
        <f t="shared" si="44"/>
        <v>-</v>
      </c>
    </row>
    <row r="270" spans="1:8" s="38" customFormat="1" ht="31.5" customHeight="1" hidden="1">
      <c r="A270" s="20"/>
      <c r="B270" s="155" t="s">
        <v>480</v>
      </c>
      <c r="C270" s="85"/>
      <c r="D270" s="176" t="s">
        <v>609</v>
      </c>
      <c r="E270" s="200">
        <f t="shared" si="45"/>
        <v>0</v>
      </c>
      <c r="F270" s="200">
        <f t="shared" si="45"/>
        <v>0</v>
      </c>
      <c r="G270" s="200">
        <f t="shared" si="45"/>
        <v>0</v>
      </c>
      <c r="H270" s="154" t="str">
        <f t="shared" si="44"/>
        <v>-</v>
      </c>
    </row>
    <row r="271" spans="1:8" s="38" customFormat="1" ht="38.25" hidden="1">
      <c r="A271" s="20"/>
      <c r="B271" s="155"/>
      <c r="C271" s="85" t="s">
        <v>25</v>
      </c>
      <c r="D271" s="177" t="s">
        <v>229</v>
      </c>
      <c r="E271" s="200">
        <v>0</v>
      </c>
      <c r="F271" s="200">
        <v>0</v>
      </c>
      <c r="G271" s="200">
        <f>E271-F271</f>
        <v>0</v>
      </c>
      <c r="H271" s="154" t="str">
        <f t="shared" si="44"/>
        <v>-</v>
      </c>
    </row>
    <row r="272" spans="1:8" s="38" customFormat="1" ht="47.25" customHeight="1">
      <c r="A272" s="20"/>
      <c r="B272" s="155" t="s">
        <v>481</v>
      </c>
      <c r="C272" s="85"/>
      <c r="D272" s="176" t="s">
        <v>611</v>
      </c>
      <c r="E272" s="200">
        <f aca="true" t="shared" si="46" ref="E272:G273">E273</f>
        <v>195.1</v>
      </c>
      <c r="F272" s="200">
        <f t="shared" si="46"/>
        <v>161.4</v>
      </c>
      <c r="G272" s="200">
        <f t="shared" si="46"/>
        <v>33.69999999999999</v>
      </c>
      <c r="H272" s="169">
        <f t="shared" si="44"/>
        <v>82.72680676576115</v>
      </c>
    </row>
    <row r="273" spans="1:8" s="38" customFormat="1" ht="25.5">
      <c r="A273" s="20"/>
      <c r="B273" s="155" t="s">
        <v>482</v>
      </c>
      <c r="C273" s="85"/>
      <c r="D273" s="176" t="s">
        <v>609</v>
      </c>
      <c r="E273" s="200">
        <f t="shared" si="46"/>
        <v>195.1</v>
      </c>
      <c r="F273" s="200">
        <f t="shared" si="46"/>
        <v>161.4</v>
      </c>
      <c r="G273" s="200">
        <f t="shared" si="46"/>
        <v>33.69999999999999</v>
      </c>
      <c r="H273" s="154">
        <f t="shared" si="44"/>
        <v>82.72680676576115</v>
      </c>
    </row>
    <row r="274" spans="1:8" s="38" customFormat="1" ht="38.25">
      <c r="A274" s="20"/>
      <c r="B274" s="155"/>
      <c r="C274" s="85" t="s">
        <v>25</v>
      </c>
      <c r="D274" s="177" t="s">
        <v>229</v>
      </c>
      <c r="E274" s="200">
        <v>195.1</v>
      </c>
      <c r="F274" s="200">
        <v>161.4</v>
      </c>
      <c r="G274" s="200">
        <f>E274-F274</f>
        <v>33.69999999999999</v>
      </c>
      <c r="H274" s="154">
        <f t="shared" si="44"/>
        <v>82.72680676576115</v>
      </c>
    </row>
    <row r="275" spans="1:8" s="38" customFormat="1" ht="57" customHeight="1" hidden="1">
      <c r="A275" s="20"/>
      <c r="B275" s="155" t="s">
        <v>779</v>
      </c>
      <c r="C275" s="85"/>
      <c r="D275" s="177" t="s">
        <v>780</v>
      </c>
      <c r="E275" s="200">
        <f aca="true" t="shared" si="47" ref="E275:G276">E276</f>
        <v>0</v>
      </c>
      <c r="F275" s="200">
        <f t="shared" si="47"/>
        <v>0</v>
      </c>
      <c r="G275" s="200">
        <f t="shared" si="47"/>
        <v>0</v>
      </c>
      <c r="H275" s="154" t="str">
        <f t="shared" si="44"/>
        <v>-</v>
      </c>
    </row>
    <row r="276" spans="1:8" s="38" customFormat="1" ht="25.5" hidden="1">
      <c r="A276" s="20"/>
      <c r="B276" s="155" t="s">
        <v>781</v>
      </c>
      <c r="C276" s="85"/>
      <c r="D276" s="177" t="s">
        <v>782</v>
      </c>
      <c r="E276" s="200">
        <f t="shared" si="47"/>
        <v>0</v>
      </c>
      <c r="F276" s="200">
        <f t="shared" si="47"/>
        <v>0</v>
      </c>
      <c r="G276" s="200">
        <f t="shared" si="47"/>
        <v>0</v>
      </c>
      <c r="H276" s="154" t="str">
        <f t="shared" si="44"/>
        <v>-</v>
      </c>
    </row>
    <row r="277" spans="1:8" s="38" customFormat="1" ht="38.25" hidden="1">
      <c r="A277" s="20"/>
      <c r="B277" s="155"/>
      <c r="C277" s="85" t="s">
        <v>25</v>
      </c>
      <c r="D277" s="177" t="s">
        <v>229</v>
      </c>
      <c r="E277" s="200">
        <v>0</v>
      </c>
      <c r="F277" s="200">
        <v>0</v>
      </c>
      <c r="G277" s="200">
        <f>E277-F277</f>
        <v>0</v>
      </c>
      <c r="H277" s="154" t="str">
        <f t="shared" si="44"/>
        <v>-</v>
      </c>
    </row>
    <row r="278" spans="1:8" s="38" customFormat="1" ht="38.25" hidden="1">
      <c r="A278" s="20"/>
      <c r="B278" s="175" t="s">
        <v>483</v>
      </c>
      <c r="C278" s="85"/>
      <c r="D278" s="179" t="s">
        <v>328</v>
      </c>
      <c r="E278" s="200">
        <f>E279</f>
        <v>0</v>
      </c>
      <c r="F278" s="200">
        <f>F279</f>
        <v>0</v>
      </c>
      <c r="G278" s="200">
        <f>G279</f>
        <v>0</v>
      </c>
      <c r="H278" s="172" t="str">
        <f t="shared" si="44"/>
        <v>-</v>
      </c>
    </row>
    <row r="279" spans="1:8" s="38" customFormat="1" ht="63.75" hidden="1">
      <c r="A279" s="20"/>
      <c r="B279" s="155" t="s">
        <v>484</v>
      </c>
      <c r="C279" s="85"/>
      <c r="D279" s="176" t="s">
        <v>612</v>
      </c>
      <c r="E279" s="200">
        <f>E284+E282+E280</f>
        <v>0</v>
      </c>
      <c r="F279" s="200">
        <f>F284+F282+F280</f>
        <v>0</v>
      </c>
      <c r="G279" s="200">
        <f>G284+G282+G280</f>
        <v>0</v>
      </c>
      <c r="H279" s="172" t="str">
        <f t="shared" si="44"/>
        <v>-</v>
      </c>
    </row>
    <row r="280" spans="1:8" s="38" customFormat="1" ht="51" hidden="1">
      <c r="A280" s="20"/>
      <c r="B280" s="155" t="s">
        <v>695</v>
      </c>
      <c r="C280" s="85"/>
      <c r="D280" s="176" t="s">
        <v>641</v>
      </c>
      <c r="E280" s="200">
        <f>E281</f>
        <v>0</v>
      </c>
      <c r="F280" s="200">
        <f>F281</f>
        <v>0</v>
      </c>
      <c r="G280" s="200">
        <f>G281</f>
        <v>0</v>
      </c>
      <c r="H280" s="172" t="str">
        <f t="shared" si="44"/>
        <v>-</v>
      </c>
    </row>
    <row r="281" spans="1:8" s="38" customFormat="1" ht="38.25" hidden="1">
      <c r="A281" s="20"/>
      <c r="B281" s="155"/>
      <c r="C281" s="85" t="s">
        <v>25</v>
      </c>
      <c r="D281" s="177" t="s">
        <v>229</v>
      </c>
      <c r="E281" s="200">
        <v>0</v>
      </c>
      <c r="F281" s="200">
        <v>0</v>
      </c>
      <c r="G281" s="200">
        <f>E281-F281</f>
        <v>0</v>
      </c>
      <c r="H281" s="172" t="str">
        <f t="shared" si="44"/>
        <v>-</v>
      </c>
    </row>
    <row r="282" spans="1:8" s="38" customFormat="1" ht="60.75" customHeight="1" hidden="1">
      <c r="A282" s="20"/>
      <c r="B282" s="155" t="s">
        <v>640</v>
      </c>
      <c r="C282" s="85"/>
      <c r="D282" s="176" t="s">
        <v>641</v>
      </c>
      <c r="E282" s="200">
        <f>E283</f>
        <v>0</v>
      </c>
      <c r="F282" s="200">
        <f>F283</f>
        <v>0</v>
      </c>
      <c r="G282" s="200">
        <f>G283</f>
        <v>0</v>
      </c>
      <c r="H282" s="169" t="str">
        <f t="shared" si="44"/>
        <v>-</v>
      </c>
    </row>
    <row r="283" spans="1:8" s="38" customFormat="1" ht="45" customHeight="1" hidden="1">
      <c r="A283" s="20"/>
      <c r="B283" s="155"/>
      <c r="C283" s="85" t="s">
        <v>25</v>
      </c>
      <c r="D283" s="177" t="s">
        <v>229</v>
      </c>
      <c r="E283" s="200">
        <v>0</v>
      </c>
      <c r="F283" s="200">
        <v>0</v>
      </c>
      <c r="G283" s="200">
        <f>E283-F283</f>
        <v>0</v>
      </c>
      <c r="H283" s="169" t="str">
        <f t="shared" si="44"/>
        <v>-</v>
      </c>
    </row>
    <row r="284" spans="1:8" s="38" customFormat="1" ht="63" customHeight="1" hidden="1">
      <c r="A284" s="20"/>
      <c r="B284" s="155" t="s">
        <v>485</v>
      </c>
      <c r="C284" s="85"/>
      <c r="D284" s="176" t="s">
        <v>613</v>
      </c>
      <c r="E284" s="200">
        <f>E285</f>
        <v>0</v>
      </c>
      <c r="F284" s="200">
        <f>F285</f>
        <v>0</v>
      </c>
      <c r="G284" s="200">
        <f>G285</f>
        <v>0</v>
      </c>
      <c r="H284" s="172" t="str">
        <f t="shared" si="44"/>
        <v>-</v>
      </c>
    </row>
    <row r="285" spans="1:8" s="38" customFormat="1" ht="45.75" customHeight="1" hidden="1">
      <c r="A285" s="20"/>
      <c r="B285" s="155"/>
      <c r="C285" s="85" t="s">
        <v>25</v>
      </c>
      <c r="D285" s="177" t="s">
        <v>229</v>
      </c>
      <c r="E285" s="200">
        <v>0</v>
      </c>
      <c r="F285" s="200">
        <v>0</v>
      </c>
      <c r="G285" s="200">
        <f>E285-F285</f>
        <v>0</v>
      </c>
      <c r="H285" s="172" t="str">
        <f t="shared" si="44"/>
        <v>-</v>
      </c>
    </row>
    <row r="286" spans="1:8" s="38" customFormat="1" ht="42.75" customHeight="1">
      <c r="A286" s="20"/>
      <c r="B286" s="168" t="s">
        <v>497</v>
      </c>
      <c r="C286" s="29"/>
      <c r="D286" s="178" t="s">
        <v>329</v>
      </c>
      <c r="E286" s="214">
        <f aca="true" t="shared" si="48" ref="E286:G288">E287</f>
        <v>83.1</v>
      </c>
      <c r="F286" s="214">
        <f t="shared" si="48"/>
        <v>78.1</v>
      </c>
      <c r="G286" s="214">
        <f t="shared" si="48"/>
        <v>5</v>
      </c>
      <c r="H286" s="214">
        <f t="shared" si="44"/>
        <v>93.98315282791818</v>
      </c>
    </row>
    <row r="287" spans="1:8" s="38" customFormat="1" ht="25.5">
      <c r="A287" s="20"/>
      <c r="B287" s="175" t="s">
        <v>505</v>
      </c>
      <c r="C287" s="183"/>
      <c r="D287" s="195" t="s">
        <v>624</v>
      </c>
      <c r="E287" s="201">
        <f t="shared" si="48"/>
        <v>83.1</v>
      </c>
      <c r="F287" s="201">
        <f t="shared" si="48"/>
        <v>78.1</v>
      </c>
      <c r="G287" s="201">
        <f t="shared" si="48"/>
        <v>5</v>
      </c>
      <c r="H287" s="154">
        <f t="shared" si="44"/>
        <v>93.98315282791818</v>
      </c>
    </row>
    <row r="288" spans="1:8" s="38" customFormat="1" ht="25.5">
      <c r="A288" s="20"/>
      <c r="B288" s="155" t="s">
        <v>506</v>
      </c>
      <c r="C288" s="85"/>
      <c r="D288" s="153" t="s">
        <v>625</v>
      </c>
      <c r="E288" s="201">
        <f t="shared" si="48"/>
        <v>83.1</v>
      </c>
      <c r="F288" s="201">
        <f t="shared" si="48"/>
        <v>78.1</v>
      </c>
      <c r="G288" s="201">
        <f t="shared" si="48"/>
        <v>5</v>
      </c>
      <c r="H288" s="154">
        <f t="shared" si="44"/>
        <v>93.98315282791818</v>
      </c>
    </row>
    <row r="289" spans="1:8" s="38" customFormat="1" ht="12.75">
      <c r="A289" s="20"/>
      <c r="B289" s="155" t="s">
        <v>507</v>
      </c>
      <c r="C289" s="85"/>
      <c r="D289" s="153" t="s">
        <v>626</v>
      </c>
      <c r="E289" s="201">
        <f>E290</f>
        <v>83.1</v>
      </c>
      <c r="F289" s="201">
        <f>F290</f>
        <v>78.1</v>
      </c>
      <c r="G289" s="201">
        <f>G290</f>
        <v>5</v>
      </c>
      <c r="H289" s="154">
        <f t="shared" si="44"/>
        <v>93.98315282791818</v>
      </c>
    </row>
    <row r="290" spans="1:8" s="38" customFormat="1" ht="25.5">
      <c r="A290" s="20"/>
      <c r="B290" s="155"/>
      <c r="C290" s="85" t="s">
        <v>18</v>
      </c>
      <c r="D290" s="153" t="s">
        <v>224</v>
      </c>
      <c r="E290" s="201">
        <v>83.1</v>
      </c>
      <c r="F290" s="201">
        <v>78.1</v>
      </c>
      <c r="G290" s="200">
        <f>E290-F290</f>
        <v>5</v>
      </c>
      <c r="H290" s="154">
        <f t="shared" si="44"/>
        <v>93.98315282791818</v>
      </c>
    </row>
    <row r="291" spans="1:8" s="38" customFormat="1" ht="25.5">
      <c r="A291" s="20"/>
      <c r="B291" s="168" t="s">
        <v>536</v>
      </c>
      <c r="C291" s="29"/>
      <c r="D291" s="178" t="s">
        <v>317</v>
      </c>
      <c r="E291" s="215">
        <f aca="true" t="shared" si="49" ref="E291:G292">E292</f>
        <v>598.9</v>
      </c>
      <c r="F291" s="215">
        <f t="shared" si="49"/>
        <v>598.9</v>
      </c>
      <c r="G291" s="215">
        <f t="shared" si="49"/>
        <v>0</v>
      </c>
      <c r="H291" s="174">
        <f t="shared" si="44"/>
        <v>100</v>
      </c>
    </row>
    <row r="292" spans="1:8" s="38" customFormat="1" ht="38.25">
      <c r="A292" s="20"/>
      <c r="B292" s="155" t="s">
        <v>537</v>
      </c>
      <c r="C292" s="85"/>
      <c r="D292" s="173" t="s">
        <v>709</v>
      </c>
      <c r="E292" s="201">
        <f t="shared" si="49"/>
        <v>598.9</v>
      </c>
      <c r="F292" s="201">
        <f t="shared" si="49"/>
        <v>598.9</v>
      </c>
      <c r="G292" s="201">
        <f t="shared" si="49"/>
        <v>0</v>
      </c>
      <c r="H292" s="154">
        <f t="shared" si="44"/>
        <v>100</v>
      </c>
    </row>
    <row r="293" spans="1:8" s="38" customFormat="1" ht="25.5">
      <c r="A293" s="20"/>
      <c r="B293" s="155"/>
      <c r="C293" s="85" t="s">
        <v>18</v>
      </c>
      <c r="D293" s="153" t="s">
        <v>224</v>
      </c>
      <c r="E293" s="201">
        <v>598.9</v>
      </c>
      <c r="F293" s="201">
        <v>598.9</v>
      </c>
      <c r="G293" s="200">
        <f>E293-F293</f>
        <v>0</v>
      </c>
      <c r="H293" s="154">
        <f t="shared" si="44"/>
        <v>100</v>
      </c>
    </row>
    <row r="294" spans="1:8" s="38" customFormat="1" ht="24.75" customHeight="1">
      <c r="A294" s="34"/>
      <c r="B294" s="168" t="s">
        <v>541</v>
      </c>
      <c r="C294" s="29"/>
      <c r="D294" s="148" t="s">
        <v>337</v>
      </c>
      <c r="E294" s="214">
        <f aca="true" t="shared" si="50" ref="E294:G295">E295</f>
        <v>1134.2</v>
      </c>
      <c r="F294" s="214">
        <f t="shared" si="50"/>
        <v>1134.2</v>
      </c>
      <c r="G294" s="214">
        <f t="shared" si="50"/>
        <v>0</v>
      </c>
      <c r="H294" s="174">
        <f t="shared" si="44"/>
        <v>100</v>
      </c>
    </row>
    <row r="295" spans="1:8" s="38" customFormat="1" ht="38.25">
      <c r="A295" s="34"/>
      <c r="B295" s="155" t="s">
        <v>542</v>
      </c>
      <c r="C295" s="85"/>
      <c r="D295" s="173" t="s">
        <v>338</v>
      </c>
      <c r="E295" s="200">
        <f t="shared" si="50"/>
        <v>1134.2</v>
      </c>
      <c r="F295" s="200">
        <f t="shared" si="50"/>
        <v>1134.2</v>
      </c>
      <c r="G295" s="200">
        <f t="shared" si="50"/>
        <v>0</v>
      </c>
      <c r="H295" s="154">
        <f t="shared" si="44"/>
        <v>100</v>
      </c>
    </row>
    <row r="296" spans="1:8" s="38" customFormat="1" ht="12.75">
      <c r="A296" s="34"/>
      <c r="B296" s="155"/>
      <c r="C296" s="85" t="s">
        <v>19</v>
      </c>
      <c r="D296" s="153" t="s">
        <v>20</v>
      </c>
      <c r="E296" s="200">
        <v>1134.2</v>
      </c>
      <c r="F296" s="200">
        <v>1134.2</v>
      </c>
      <c r="G296" s="200">
        <f>E296-F296</f>
        <v>0</v>
      </c>
      <c r="H296" s="154">
        <f t="shared" si="44"/>
        <v>100</v>
      </c>
    </row>
    <row r="297" spans="1:8" s="38" customFormat="1" ht="12.75">
      <c r="A297" s="20" t="s">
        <v>149</v>
      </c>
      <c r="B297" s="35"/>
      <c r="C297" s="35"/>
      <c r="D297" s="31" t="s">
        <v>150</v>
      </c>
      <c r="E297" s="214">
        <f>E298+E311+E303+E330+E337</f>
        <v>35112</v>
      </c>
      <c r="F297" s="214">
        <f>F298+F311+F303+F330+F337</f>
        <v>32145.300000000003</v>
      </c>
      <c r="G297" s="214">
        <f>G298+G311+G303+G330+G337</f>
        <v>2966.7000000000003</v>
      </c>
      <c r="H297" s="214">
        <f t="shared" si="44"/>
        <v>91.55075187969925</v>
      </c>
    </row>
    <row r="298" spans="1:8" s="38" customFormat="1" ht="47.25" customHeight="1">
      <c r="A298" s="34"/>
      <c r="B298" s="168" t="s">
        <v>388</v>
      </c>
      <c r="C298" s="29"/>
      <c r="D298" s="148" t="s">
        <v>319</v>
      </c>
      <c r="E298" s="214">
        <f aca="true" t="shared" si="51" ref="E298:G301">E299</f>
        <v>343</v>
      </c>
      <c r="F298" s="214">
        <f t="shared" si="51"/>
        <v>200</v>
      </c>
      <c r="G298" s="214">
        <f t="shared" si="51"/>
        <v>143</v>
      </c>
      <c r="H298" s="214">
        <f t="shared" si="44"/>
        <v>58.309037900874635</v>
      </c>
    </row>
    <row r="299" spans="1:8" s="38" customFormat="1" ht="41.25" customHeight="1">
      <c r="A299" s="34"/>
      <c r="B299" s="175" t="s">
        <v>396</v>
      </c>
      <c r="C299" s="85"/>
      <c r="D299" s="171" t="s">
        <v>321</v>
      </c>
      <c r="E299" s="200">
        <f t="shared" si="51"/>
        <v>343</v>
      </c>
      <c r="F299" s="200">
        <f t="shared" si="51"/>
        <v>200</v>
      </c>
      <c r="G299" s="200">
        <f t="shared" si="51"/>
        <v>143</v>
      </c>
      <c r="H299" s="154">
        <f t="shared" si="44"/>
        <v>58.309037900874635</v>
      </c>
    </row>
    <row r="300" spans="1:8" s="38" customFormat="1" ht="38.25">
      <c r="A300" s="34"/>
      <c r="B300" s="85" t="s">
        <v>397</v>
      </c>
      <c r="C300" s="85"/>
      <c r="D300" s="173" t="s">
        <v>565</v>
      </c>
      <c r="E300" s="200">
        <f t="shared" si="51"/>
        <v>343</v>
      </c>
      <c r="F300" s="200">
        <f t="shared" si="51"/>
        <v>200</v>
      </c>
      <c r="G300" s="200">
        <f t="shared" si="51"/>
        <v>143</v>
      </c>
      <c r="H300" s="154">
        <f t="shared" si="44"/>
        <v>58.309037900874635</v>
      </c>
    </row>
    <row r="301" spans="1:8" s="38" customFormat="1" ht="12.75">
      <c r="A301" s="34"/>
      <c r="B301" s="85" t="s">
        <v>398</v>
      </c>
      <c r="C301" s="85"/>
      <c r="D301" s="173" t="s">
        <v>566</v>
      </c>
      <c r="E301" s="200">
        <f t="shared" si="51"/>
        <v>343</v>
      </c>
      <c r="F301" s="200">
        <f t="shared" si="51"/>
        <v>200</v>
      </c>
      <c r="G301" s="200">
        <f t="shared" si="51"/>
        <v>143</v>
      </c>
      <c r="H301" s="154">
        <f t="shared" si="44"/>
        <v>58.309037900874635</v>
      </c>
    </row>
    <row r="302" spans="1:8" s="38" customFormat="1" ht="25.5">
      <c r="A302" s="34"/>
      <c r="B302" s="155"/>
      <c r="C302" s="85" t="s">
        <v>18</v>
      </c>
      <c r="D302" s="153" t="s">
        <v>224</v>
      </c>
      <c r="E302" s="200">
        <v>343</v>
      </c>
      <c r="F302" s="200">
        <v>200</v>
      </c>
      <c r="G302" s="200">
        <f>E302-F302</f>
        <v>143</v>
      </c>
      <c r="H302" s="154">
        <f t="shared" si="44"/>
        <v>58.309037900874635</v>
      </c>
    </row>
    <row r="303" spans="1:8" s="38" customFormat="1" ht="51">
      <c r="A303" s="34"/>
      <c r="B303" s="168" t="s">
        <v>425</v>
      </c>
      <c r="C303" s="29"/>
      <c r="D303" s="148" t="s">
        <v>316</v>
      </c>
      <c r="E303" s="214">
        <f>E304</f>
        <v>250</v>
      </c>
      <c r="F303" s="214">
        <f>F304</f>
        <v>249.5</v>
      </c>
      <c r="G303" s="214">
        <f>G304</f>
        <v>0.5</v>
      </c>
      <c r="H303" s="174">
        <f t="shared" si="44"/>
        <v>99.8</v>
      </c>
    </row>
    <row r="304" spans="1:8" s="38" customFormat="1" ht="25.5">
      <c r="A304" s="34"/>
      <c r="B304" s="175" t="s">
        <v>426</v>
      </c>
      <c r="C304" s="183"/>
      <c r="D304" s="171" t="s">
        <v>583</v>
      </c>
      <c r="E304" s="200">
        <f>E305+E308</f>
        <v>250</v>
      </c>
      <c r="F304" s="200">
        <f>F305+F308</f>
        <v>249.5</v>
      </c>
      <c r="G304" s="200">
        <f>G305+G308</f>
        <v>0.5</v>
      </c>
      <c r="H304" s="154">
        <f t="shared" si="44"/>
        <v>99.8</v>
      </c>
    </row>
    <row r="305" spans="1:8" s="38" customFormat="1" ht="25.5" hidden="1">
      <c r="A305" s="34"/>
      <c r="B305" s="155" t="s">
        <v>691</v>
      </c>
      <c r="C305" s="85"/>
      <c r="D305" s="153" t="s">
        <v>693</v>
      </c>
      <c r="E305" s="200">
        <f>E306+E307</f>
        <v>0</v>
      </c>
      <c r="F305" s="200">
        <f>F306+F307</f>
        <v>0</v>
      </c>
      <c r="G305" s="200">
        <f>G306+G307</f>
        <v>0</v>
      </c>
      <c r="H305" s="154" t="str">
        <f t="shared" si="44"/>
        <v>-</v>
      </c>
    </row>
    <row r="306" spans="1:8" s="38" customFormat="1" ht="25.5" hidden="1">
      <c r="A306" s="34"/>
      <c r="B306" s="155"/>
      <c r="C306" s="85" t="s">
        <v>18</v>
      </c>
      <c r="D306" s="153" t="s">
        <v>224</v>
      </c>
      <c r="E306" s="200">
        <v>0</v>
      </c>
      <c r="F306" s="200">
        <v>0</v>
      </c>
      <c r="G306" s="200">
        <f>E306-F306</f>
        <v>0</v>
      </c>
      <c r="H306" s="154" t="str">
        <f t="shared" si="44"/>
        <v>-</v>
      </c>
    </row>
    <row r="307" spans="1:8" s="38" customFormat="1" ht="25.5" hidden="1">
      <c r="A307" s="34"/>
      <c r="B307" s="155"/>
      <c r="C307" s="85" t="s">
        <v>26</v>
      </c>
      <c r="D307" s="153" t="s">
        <v>27</v>
      </c>
      <c r="E307" s="200">
        <v>0</v>
      </c>
      <c r="F307" s="200">
        <v>0</v>
      </c>
      <c r="G307" s="200">
        <f>E307-F307</f>
        <v>0</v>
      </c>
      <c r="H307" s="154" t="str">
        <f>IF(E307=0,"-",F307/E307*100)</f>
        <v>-</v>
      </c>
    </row>
    <row r="308" spans="1:8" s="38" customFormat="1" ht="38.25">
      <c r="A308" s="34"/>
      <c r="B308" s="155" t="s">
        <v>692</v>
      </c>
      <c r="C308" s="85"/>
      <c r="D308" s="153" t="s">
        <v>694</v>
      </c>
      <c r="E308" s="200">
        <f>E309+E310</f>
        <v>250</v>
      </c>
      <c r="F308" s="200">
        <f>F309+F310</f>
        <v>249.5</v>
      </c>
      <c r="G308" s="200">
        <f>G309</f>
        <v>0.5</v>
      </c>
      <c r="H308" s="154">
        <f t="shared" si="44"/>
        <v>99.8</v>
      </c>
    </row>
    <row r="309" spans="1:8" s="38" customFormat="1" ht="25.5">
      <c r="A309" s="34"/>
      <c r="B309" s="155"/>
      <c r="C309" s="85" t="s">
        <v>18</v>
      </c>
      <c r="D309" s="153" t="s">
        <v>224</v>
      </c>
      <c r="E309" s="200">
        <v>250</v>
      </c>
      <c r="F309" s="200">
        <v>249.5</v>
      </c>
      <c r="G309" s="200">
        <f>E309-F309</f>
        <v>0.5</v>
      </c>
      <c r="H309" s="154">
        <f t="shared" si="44"/>
        <v>99.8</v>
      </c>
    </row>
    <row r="310" spans="1:8" s="38" customFormat="1" ht="25.5" hidden="1">
      <c r="A310" s="34"/>
      <c r="B310" s="155"/>
      <c r="C310" s="85" t="s">
        <v>26</v>
      </c>
      <c r="D310" s="153" t="s">
        <v>27</v>
      </c>
      <c r="E310" s="200">
        <v>0</v>
      </c>
      <c r="F310" s="200">
        <v>0</v>
      </c>
      <c r="G310" s="200">
        <f>E310-F310</f>
        <v>0</v>
      </c>
      <c r="H310" s="154" t="str">
        <f>IF(E310=0,"-",F310/E310*100)</f>
        <v>-</v>
      </c>
    </row>
    <row r="311" spans="1:8" s="38" customFormat="1" ht="38.25">
      <c r="A311" s="34"/>
      <c r="B311" s="168" t="s">
        <v>497</v>
      </c>
      <c r="C311" s="29"/>
      <c r="D311" s="178" t="s">
        <v>329</v>
      </c>
      <c r="E311" s="214">
        <f>E312</f>
        <v>20551.3</v>
      </c>
      <c r="F311" s="214">
        <f>F312</f>
        <v>19789.600000000002</v>
      </c>
      <c r="G311" s="214">
        <f>G312</f>
        <v>761.7000000000006</v>
      </c>
      <c r="H311" s="174">
        <f t="shared" si="44"/>
        <v>96.29366512094126</v>
      </c>
    </row>
    <row r="312" spans="1:8" s="38" customFormat="1" ht="25.5">
      <c r="A312" s="34"/>
      <c r="B312" s="175" t="s">
        <v>511</v>
      </c>
      <c r="C312" s="85"/>
      <c r="D312" s="179" t="s">
        <v>339</v>
      </c>
      <c r="E312" s="201">
        <f>E313+E316+E319+E322+E327</f>
        <v>20551.3</v>
      </c>
      <c r="F312" s="201">
        <f>F313+F316+F319+F322+F327</f>
        <v>19789.600000000002</v>
      </c>
      <c r="G312" s="201">
        <f>G313+G316+G319+G322+G327</f>
        <v>761.7000000000006</v>
      </c>
      <c r="H312" s="172">
        <f t="shared" si="44"/>
        <v>96.29366512094126</v>
      </c>
    </row>
    <row r="313" spans="1:8" s="38" customFormat="1" ht="24.75" customHeight="1">
      <c r="A313" s="34"/>
      <c r="B313" s="85" t="s">
        <v>512</v>
      </c>
      <c r="C313" s="85"/>
      <c r="D313" s="176" t="s">
        <v>629</v>
      </c>
      <c r="E313" s="201">
        <f aca="true" t="shared" si="52" ref="E313:G314">E314</f>
        <v>10019.5</v>
      </c>
      <c r="F313" s="201">
        <f t="shared" si="52"/>
        <v>10019.4</v>
      </c>
      <c r="G313" s="201">
        <f t="shared" si="52"/>
        <v>0.1000000000003638</v>
      </c>
      <c r="H313" s="172">
        <f t="shared" si="44"/>
        <v>99.9990019462049</v>
      </c>
    </row>
    <row r="314" spans="1:8" s="38" customFormat="1" ht="33.75" customHeight="1">
      <c r="A314" s="34"/>
      <c r="B314" s="85" t="s">
        <v>513</v>
      </c>
      <c r="C314" s="85"/>
      <c r="D314" s="176" t="s">
        <v>630</v>
      </c>
      <c r="E314" s="201">
        <f t="shared" si="52"/>
        <v>10019.5</v>
      </c>
      <c r="F314" s="201">
        <f t="shared" si="52"/>
        <v>10019.4</v>
      </c>
      <c r="G314" s="201">
        <f t="shared" si="52"/>
        <v>0.1000000000003638</v>
      </c>
      <c r="H314" s="154">
        <f t="shared" si="44"/>
        <v>99.9990019462049</v>
      </c>
    </row>
    <row r="315" spans="1:8" s="38" customFormat="1" ht="25.5">
      <c r="A315" s="34"/>
      <c r="B315" s="168"/>
      <c r="C315" s="85" t="s">
        <v>18</v>
      </c>
      <c r="D315" s="153" t="s">
        <v>224</v>
      </c>
      <c r="E315" s="201">
        <v>10019.5</v>
      </c>
      <c r="F315" s="201">
        <v>10019.4</v>
      </c>
      <c r="G315" s="200">
        <f>E315-F315</f>
        <v>0.1000000000003638</v>
      </c>
      <c r="H315" s="154">
        <f t="shared" si="44"/>
        <v>99.9990019462049</v>
      </c>
    </row>
    <row r="316" spans="1:8" s="38" customFormat="1" ht="12.75">
      <c r="A316" s="34"/>
      <c r="B316" s="155" t="s">
        <v>514</v>
      </c>
      <c r="C316" s="85"/>
      <c r="D316" s="176" t="s">
        <v>631</v>
      </c>
      <c r="E316" s="200">
        <f aca="true" t="shared" si="53" ref="E316:G317">E317</f>
        <v>6559.8</v>
      </c>
      <c r="F316" s="200">
        <f t="shared" si="53"/>
        <v>5960.2</v>
      </c>
      <c r="G316" s="200">
        <f t="shared" si="53"/>
        <v>599.6000000000004</v>
      </c>
      <c r="H316" s="154">
        <f t="shared" si="44"/>
        <v>90.85947742309216</v>
      </c>
    </row>
    <row r="317" spans="1:8" s="38" customFormat="1" ht="25.5">
      <c r="A317" s="34"/>
      <c r="B317" s="155" t="s">
        <v>515</v>
      </c>
      <c r="C317" s="85"/>
      <c r="D317" s="176" t="s">
        <v>630</v>
      </c>
      <c r="E317" s="200">
        <f t="shared" si="53"/>
        <v>6559.8</v>
      </c>
      <c r="F317" s="200">
        <f t="shared" si="53"/>
        <v>5960.2</v>
      </c>
      <c r="G317" s="200">
        <f t="shared" si="53"/>
        <v>599.6000000000004</v>
      </c>
      <c r="H317" s="154">
        <f t="shared" si="44"/>
        <v>90.85947742309216</v>
      </c>
    </row>
    <row r="318" spans="1:8" s="38" customFormat="1" ht="25.5">
      <c r="A318" s="34"/>
      <c r="B318" s="155"/>
      <c r="C318" s="85" t="s">
        <v>18</v>
      </c>
      <c r="D318" s="153" t="s">
        <v>224</v>
      </c>
      <c r="E318" s="201">
        <v>6559.8</v>
      </c>
      <c r="F318" s="201">
        <v>5960.2</v>
      </c>
      <c r="G318" s="200">
        <f>E318-F318</f>
        <v>599.6000000000004</v>
      </c>
      <c r="H318" s="154">
        <f t="shared" si="44"/>
        <v>90.85947742309216</v>
      </c>
    </row>
    <row r="319" spans="1:8" s="38" customFormat="1" ht="28.5" customHeight="1">
      <c r="A319" s="34"/>
      <c r="B319" s="155" t="s">
        <v>516</v>
      </c>
      <c r="C319" s="85"/>
      <c r="D319" s="176" t="s">
        <v>632</v>
      </c>
      <c r="E319" s="201">
        <f aca="true" t="shared" si="54" ref="E319:G320">E320</f>
        <v>100</v>
      </c>
      <c r="F319" s="201">
        <f t="shared" si="54"/>
        <v>91.2</v>
      </c>
      <c r="G319" s="201">
        <f t="shared" si="54"/>
        <v>8.799999999999997</v>
      </c>
      <c r="H319" s="172">
        <f t="shared" si="44"/>
        <v>91.2</v>
      </c>
    </row>
    <row r="320" spans="1:8" s="38" customFormat="1" ht="30" customHeight="1">
      <c r="A320" s="34"/>
      <c r="B320" s="155" t="s">
        <v>517</v>
      </c>
      <c r="C320" s="85"/>
      <c r="D320" s="176" t="s">
        <v>630</v>
      </c>
      <c r="E320" s="201">
        <f t="shared" si="54"/>
        <v>100</v>
      </c>
      <c r="F320" s="201">
        <f t="shared" si="54"/>
        <v>91.2</v>
      </c>
      <c r="G320" s="201">
        <f t="shared" si="54"/>
        <v>8.799999999999997</v>
      </c>
      <c r="H320" s="172">
        <f t="shared" si="44"/>
        <v>91.2</v>
      </c>
    </row>
    <row r="321" spans="1:8" s="38" customFormat="1" ht="27" customHeight="1">
      <c r="A321" s="34"/>
      <c r="B321" s="155"/>
      <c r="C321" s="85" t="s">
        <v>18</v>
      </c>
      <c r="D321" s="153" t="s">
        <v>224</v>
      </c>
      <c r="E321" s="200">
        <v>100</v>
      </c>
      <c r="F321" s="200">
        <v>91.2</v>
      </c>
      <c r="G321" s="200">
        <f>E321-F321</f>
        <v>8.799999999999997</v>
      </c>
      <c r="H321" s="172">
        <f t="shared" si="44"/>
        <v>91.2</v>
      </c>
    </row>
    <row r="322" spans="1:8" s="38" customFormat="1" ht="20.25" customHeight="1">
      <c r="A322" s="34"/>
      <c r="B322" s="155" t="s">
        <v>518</v>
      </c>
      <c r="C322" s="85"/>
      <c r="D322" s="176" t="s">
        <v>633</v>
      </c>
      <c r="E322" s="200">
        <f>E323+E325</f>
        <v>3792</v>
      </c>
      <c r="F322" s="200">
        <f>F323+F325</f>
        <v>3665.4</v>
      </c>
      <c r="G322" s="200">
        <f>G323+G325</f>
        <v>126.59999999999991</v>
      </c>
      <c r="H322" s="154">
        <f t="shared" si="44"/>
        <v>96.6613924050633</v>
      </c>
    </row>
    <row r="323" spans="1:8" s="38" customFormat="1" ht="34.5" customHeight="1">
      <c r="A323" s="34"/>
      <c r="B323" s="155" t="s">
        <v>519</v>
      </c>
      <c r="C323" s="85"/>
      <c r="D323" s="176" t="s">
        <v>630</v>
      </c>
      <c r="E323" s="200">
        <f>E324</f>
        <v>3792</v>
      </c>
      <c r="F323" s="200">
        <f>F324</f>
        <v>3665.4</v>
      </c>
      <c r="G323" s="200">
        <f>G324</f>
        <v>126.59999999999991</v>
      </c>
      <c r="H323" s="154">
        <f t="shared" si="44"/>
        <v>96.6613924050633</v>
      </c>
    </row>
    <row r="324" spans="1:8" s="38" customFormat="1" ht="25.5">
      <c r="A324" s="34"/>
      <c r="B324" s="155"/>
      <c r="C324" s="85" t="s">
        <v>18</v>
      </c>
      <c r="D324" s="153" t="s">
        <v>224</v>
      </c>
      <c r="E324" s="200">
        <v>3792</v>
      </c>
      <c r="F324" s="200">
        <v>3665.4</v>
      </c>
      <c r="G324" s="200">
        <f>E324-F324</f>
        <v>126.59999999999991</v>
      </c>
      <c r="H324" s="154">
        <f t="shared" si="44"/>
        <v>96.6613924050633</v>
      </c>
    </row>
    <row r="325" spans="1:8" s="38" customFormat="1" ht="51" hidden="1">
      <c r="A325" s="34"/>
      <c r="B325" s="155" t="s">
        <v>696</v>
      </c>
      <c r="C325" s="85"/>
      <c r="D325" s="153" t="s">
        <v>704</v>
      </c>
      <c r="E325" s="200">
        <f>E326</f>
        <v>0</v>
      </c>
      <c r="F325" s="200">
        <f>F326</f>
        <v>0</v>
      </c>
      <c r="G325" s="200">
        <f>G326</f>
        <v>0</v>
      </c>
      <c r="H325" s="159" t="str">
        <f t="shared" si="44"/>
        <v>-</v>
      </c>
    </row>
    <row r="326" spans="1:8" s="38" customFormat="1" ht="25.5" hidden="1">
      <c r="A326" s="34"/>
      <c r="B326" s="155"/>
      <c r="C326" s="85" t="s">
        <v>18</v>
      </c>
      <c r="D326" s="153" t="s">
        <v>224</v>
      </c>
      <c r="E326" s="200">
        <v>0</v>
      </c>
      <c r="F326" s="200">
        <v>0</v>
      </c>
      <c r="G326" s="200">
        <f>E326-F326</f>
        <v>0</v>
      </c>
      <c r="H326" s="159" t="str">
        <f t="shared" si="44"/>
        <v>-</v>
      </c>
    </row>
    <row r="327" spans="1:8" s="38" customFormat="1" ht="38.25">
      <c r="A327" s="34"/>
      <c r="B327" s="155" t="s">
        <v>520</v>
      </c>
      <c r="C327" s="85"/>
      <c r="D327" s="176" t="s">
        <v>634</v>
      </c>
      <c r="E327" s="200">
        <f aca="true" t="shared" si="55" ref="E327:G328">E328</f>
        <v>80</v>
      </c>
      <c r="F327" s="200">
        <f t="shared" si="55"/>
        <v>53.4</v>
      </c>
      <c r="G327" s="200">
        <f t="shared" si="55"/>
        <v>26.6</v>
      </c>
      <c r="H327" s="172">
        <f t="shared" si="44"/>
        <v>66.75</v>
      </c>
    </row>
    <row r="328" spans="1:8" s="38" customFormat="1" ht="25.5">
      <c r="A328" s="34"/>
      <c r="B328" s="155" t="s">
        <v>521</v>
      </c>
      <c r="C328" s="85"/>
      <c r="D328" s="176" t="s">
        <v>630</v>
      </c>
      <c r="E328" s="200">
        <f t="shared" si="55"/>
        <v>80</v>
      </c>
      <c r="F328" s="200">
        <f t="shared" si="55"/>
        <v>53.4</v>
      </c>
      <c r="G328" s="200">
        <f t="shared" si="55"/>
        <v>26.6</v>
      </c>
      <c r="H328" s="172">
        <f t="shared" si="44"/>
        <v>66.75</v>
      </c>
    </row>
    <row r="329" spans="1:8" s="38" customFormat="1" ht="29.25" customHeight="1">
      <c r="A329" s="34"/>
      <c r="B329" s="155"/>
      <c r="C329" s="85" t="s">
        <v>18</v>
      </c>
      <c r="D329" s="153" t="s">
        <v>224</v>
      </c>
      <c r="E329" s="200">
        <v>80</v>
      </c>
      <c r="F329" s="200">
        <v>53.4</v>
      </c>
      <c r="G329" s="200">
        <f>E329-F329</f>
        <v>26.6</v>
      </c>
      <c r="H329" s="172">
        <f t="shared" si="44"/>
        <v>66.75</v>
      </c>
    </row>
    <row r="330" spans="1:8" s="38" customFormat="1" ht="54" customHeight="1">
      <c r="A330" s="34"/>
      <c r="B330" s="168" t="s">
        <v>783</v>
      </c>
      <c r="C330" s="29"/>
      <c r="D330" s="198" t="s">
        <v>851</v>
      </c>
      <c r="E330" s="214">
        <f>E331+E334</f>
        <v>13467.5</v>
      </c>
      <c r="F330" s="214">
        <f>F331+F334</f>
        <v>11485</v>
      </c>
      <c r="G330" s="214">
        <f>G331+G334</f>
        <v>1982.4999999999995</v>
      </c>
      <c r="H330" s="169">
        <f t="shared" si="44"/>
        <v>85.27937627622053</v>
      </c>
    </row>
    <row r="331" spans="1:8" s="38" customFormat="1" ht="29.25" customHeight="1">
      <c r="A331" s="34"/>
      <c r="B331" s="155" t="s">
        <v>784</v>
      </c>
      <c r="C331" s="85"/>
      <c r="D331" s="153" t="s">
        <v>852</v>
      </c>
      <c r="E331" s="200">
        <f aca="true" t="shared" si="56" ref="E331:G332">E332</f>
        <v>8942.6</v>
      </c>
      <c r="F331" s="200">
        <f t="shared" si="56"/>
        <v>7520.1</v>
      </c>
      <c r="G331" s="200">
        <f t="shared" si="56"/>
        <v>1422.5</v>
      </c>
      <c r="H331" s="172">
        <f t="shared" si="44"/>
        <v>84.09299308925816</v>
      </c>
    </row>
    <row r="332" spans="1:8" s="38" customFormat="1" ht="29.25" customHeight="1">
      <c r="A332" s="34"/>
      <c r="B332" s="155" t="s">
        <v>836</v>
      </c>
      <c r="C332" s="85"/>
      <c r="D332" s="196" t="s">
        <v>848</v>
      </c>
      <c r="E332" s="200">
        <f t="shared" si="56"/>
        <v>8942.6</v>
      </c>
      <c r="F332" s="200">
        <f t="shared" si="56"/>
        <v>7520.1</v>
      </c>
      <c r="G332" s="200">
        <f t="shared" si="56"/>
        <v>1422.5</v>
      </c>
      <c r="H332" s="172">
        <f t="shared" si="44"/>
        <v>84.09299308925816</v>
      </c>
    </row>
    <row r="333" spans="1:8" s="38" customFormat="1" ht="29.25" customHeight="1">
      <c r="A333" s="34"/>
      <c r="B333" s="155"/>
      <c r="C333" s="85" t="s">
        <v>18</v>
      </c>
      <c r="D333" s="153" t="s">
        <v>224</v>
      </c>
      <c r="E333" s="200">
        <v>8942.6</v>
      </c>
      <c r="F333" s="200">
        <v>7520.1</v>
      </c>
      <c r="G333" s="200">
        <f>E333-F333</f>
        <v>1422.5</v>
      </c>
      <c r="H333" s="172">
        <f t="shared" si="44"/>
        <v>84.09299308925816</v>
      </c>
    </row>
    <row r="334" spans="1:8" s="38" customFormat="1" ht="45.75" customHeight="1">
      <c r="A334" s="34"/>
      <c r="B334" s="155" t="s">
        <v>786</v>
      </c>
      <c r="C334" s="85"/>
      <c r="D334" s="153" t="s">
        <v>850</v>
      </c>
      <c r="E334" s="200">
        <f aca="true" t="shared" si="57" ref="E334:G335">E335</f>
        <v>4524.9</v>
      </c>
      <c r="F334" s="200">
        <f t="shared" si="57"/>
        <v>3964.9</v>
      </c>
      <c r="G334" s="200">
        <f t="shared" si="57"/>
        <v>559.9999999999995</v>
      </c>
      <c r="H334" s="172">
        <f t="shared" si="44"/>
        <v>87.62403589029593</v>
      </c>
    </row>
    <row r="335" spans="1:8" s="38" customFormat="1" ht="29.25" customHeight="1">
      <c r="A335" s="34"/>
      <c r="B335" s="155" t="s">
        <v>787</v>
      </c>
      <c r="C335" s="85"/>
      <c r="D335" s="153" t="s">
        <v>848</v>
      </c>
      <c r="E335" s="200">
        <f t="shared" si="57"/>
        <v>4524.9</v>
      </c>
      <c r="F335" s="200">
        <f t="shared" si="57"/>
        <v>3964.9</v>
      </c>
      <c r="G335" s="200">
        <f t="shared" si="57"/>
        <v>559.9999999999995</v>
      </c>
      <c r="H335" s="172">
        <f t="shared" si="44"/>
        <v>87.62403589029593</v>
      </c>
    </row>
    <row r="336" spans="1:8" s="38" customFormat="1" ht="29.25" customHeight="1">
      <c r="A336" s="34"/>
      <c r="B336" s="155"/>
      <c r="C336" s="85" t="s">
        <v>18</v>
      </c>
      <c r="D336" s="153" t="s">
        <v>224</v>
      </c>
      <c r="E336" s="200">
        <v>4524.9</v>
      </c>
      <c r="F336" s="200">
        <v>3964.9</v>
      </c>
      <c r="G336" s="200">
        <f>E336-F336</f>
        <v>559.9999999999995</v>
      </c>
      <c r="H336" s="172">
        <f t="shared" si="44"/>
        <v>87.62403589029593</v>
      </c>
    </row>
    <row r="337" spans="1:8" s="38" customFormat="1" ht="29.25" customHeight="1">
      <c r="A337" s="34"/>
      <c r="B337" s="168" t="s">
        <v>536</v>
      </c>
      <c r="C337" s="29"/>
      <c r="D337" s="178" t="s">
        <v>317</v>
      </c>
      <c r="E337" s="214">
        <f>E338+E340</f>
        <v>500.2</v>
      </c>
      <c r="F337" s="214">
        <f>F338+F340</f>
        <v>421.2</v>
      </c>
      <c r="G337" s="214">
        <f>G338+G340</f>
        <v>79</v>
      </c>
      <c r="H337" s="169">
        <f t="shared" si="44"/>
        <v>84.2063174730108</v>
      </c>
    </row>
    <row r="338" spans="1:8" s="38" customFormat="1" ht="21" customHeight="1" hidden="1">
      <c r="A338" s="34"/>
      <c r="B338" s="155" t="s">
        <v>816</v>
      </c>
      <c r="C338" s="85"/>
      <c r="D338" s="153" t="s">
        <v>811</v>
      </c>
      <c r="E338" s="200">
        <f>E339</f>
        <v>0</v>
      </c>
      <c r="F338" s="200">
        <f>F339</f>
        <v>0</v>
      </c>
      <c r="G338" s="200">
        <f>G339</f>
        <v>0</v>
      </c>
      <c r="H338" s="172" t="str">
        <f t="shared" si="44"/>
        <v>-</v>
      </c>
    </row>
    <row r="339" spans="1:8" s="38" customFormat="1" ht="29.25" customHeight="1" hidden="1">
      <c r="A339" s="34"/>
      <c r="B339" s="155"/>
      <c r="C339" s="85" t="s">
        <v>18</v>
      </c>
      <c r="D339" s="153" t="s">
        <v>224</v>
      </c>
      <c r="E339" s="200">
        <v>0</v>
      </c>
      <c r="F339" s="200">
        <v>0</v>
      </c>
      <c r="G339" s="200">
        <f>E339-F339</f>
        <v>0</v>
      </c>
      <c r="H339" s="172" t="str">
        <f t="shared" si="44"/>
        <v>-</v>
      </c>
    </row>
    <row r="340" spans="1:8" s="38" customFormat="1" ht="29.25" customHeight="1">
      <c r="A340" s="34"/>
      <c r="B340" s="155" t="s">
        <v>810</v>
      </c>
      <c r="C340" s="85"/>
      <c r="D340" s="153" t="s">
        <v>811</v>
      </c>
      <c r="E340" s="200">
        <f>E341</f>
        <v>500.2</v>
      </c>
      <c r="F340" s="200">
        <f>F341</f>
        <v>421.2</v>
      </c>
      <c r="G340" s="200">
        <f>G341</f>
        <v>79</v>
      </c>
      <c r="H340" s="172">
        <f t="shared" si="44"/>
        <v>84.2063174730108</v>
      </c>
    </row>
    <row r="341" spans="1:8" s="38" customFormat="1" ht="29.25" customHeight="1">
      <c r="A341" s="34"/>
      <c r="B341" s="155"/>
      <c r="C341" s="85" t="s">
        <v>18</v>
      </c>
      <c r="D341" s="153" t="s">
        <v>224</v>
      </c>
      <c r="E341" s="200">
        <v>500.2</v>
      </c>
      <c r="F341" s="200">
        <v>421.2</v>
      </c>
      <c r="G341" s="200">
        <f>E341-F341</f>
        <v>79</v>
      </c>
      <c r="H341" s="172">
        <f t="shared" si="44"/>
        <v>84.2063174730108</v>
      </c>
    </row>
    <row r="342" spans="1:8" s="38" customFormat="1" ht="25.5">
      <c r="A342" s="29" t="s">
        <v>151</v>
      </c>
      <c r="B342" s="168"/>
      <c r="C342" s="29"/>
      <c r="D342" s="199" t="s">
        <v>152</v>
      </c>
      <c r="E342" s="214">
        <f>E343+E350</f>
        <v>13093</v>
      </c>
      <c r="F342" s="214">
        <f>F343+F350</f>
        <v>13089.8</v>
      </c>
      <c r="G342" s="214">
        <f>G343+G350</f>
        <v>3.199999999999932</v>
      </c>
      <c r="H342" s="174">
        <f t="shared" si="44"/>
        <v>99.97555945925302</v>
      </c>
    </row>
    <row r="343" spans="1:8" s="38" customFormat="1" ht="25.5">
      <c r="A343" s="34"/>
      <c r="B343" s="168" t="s">
        <v>464</v>
      </c>
      <c r="C343" s="29"/>
      <c r="D343" s="148" t="s">
        <v>332</v>
      </c>
      <c r="E343" s="215">
        <f aca="true" t="shared" si="58" ref="E343:G345">E344</f>
        <v>5510.5</v>
      </c>
      <c r="F343" s="215">
        <f t="shared" si="58"/>
        <v>5509.4</v>
      </c>
      <c r="G343" s="215">
        <f t="shared" si="58"/>
        <v>1.0999999999999088</v>
      </c>
      <c r="H343" s="174">
        <f t="shared" si="44"/>
        <v>99.98003810906451</v>
      </c>
    </row>
    <row r="344" spans="1:8" s="38" customFormat="1" ht="51">
      <c r="A344" s="34"/>
      <c r="B344" s="175" t="s">
        <v>472</v>
      </c>
      <c r="C344" s="85"/>
      <c r="D344" s="210" t="s">
        <v>340</v>
      </c>
      <c r="E344" s="200">
        <f t="shared" si="58"/>
        <v>5510.5</v>
      </c>
      <c r="F344" s="200">
        <f t="shared" si="58"/>
        <v>5509.4</v>
      </c>
      <c r="G344" s="200">
        <f t="shared" si="58"/>
        <v>1.0999999999999088</v>
      </c>
      <c r="H344" s="154">
        <f t="shared" si="44"/>
        <v>99.98003810906451</v>
      </c>
    </row>
    <row r="345" spans="1:8" s="38" customFormat="1" ht="25.5">
      <c r="A345" s="34"/>
      <c r="B345" s="155" t="s">
        <v>473</v>
      </c>
      <c r="C345" s="85"/>
      <c r="D345" s="173" t="s">
        <v>607</v>
      </c>
      <c r="E345" s="200">
        <f t="shared" si="58"/>
        <v>5510.5</v>
      </c>
      <c r="F345" s="200">
        <f t="shared" si="58"/>
        <v>5509.4</v>
      </c>
      <c r="G345" s="200">
        <f t="shared" si="58"/>
        <v>1.0999999999999088</v>
      </c>
      <c r="H345" s="154">
        <f t="shared" si="44"/>
        <v>99.98003810906451</v>
      </c>
    </row>
    <row r="346" spans="1:8" s="38" customFormat="1" ht="25.5">
      <c r="A346" s="34"/>
      <c r="B346" s="155" t="s">
        <v>474</v>
      </c>
      <c r="C346" s="85"/>
      <c r="D346" s="173" t="s">
        <v>588</v>
      </c>
      <c r="E346" s="200">
        <f>E347+E348+E349</f>
        <v>5510.5</v>
      </c>
      <c r="F346" s="200">
        <f>F347+F348+F349</f>
        <v>5509.4</v>
      </c>
      <c r="G346" s="200">
        <f>G347+G348+G349</f>
        <v>1.0999999999999088</v>
      </c>
      <c r="H346" s="154">
        <f t="shared" si="44"/>
        <v>99.98003810906451</v>
      </c>
    </row>
    <row r="347" spans="1:8" s="38" customFormat="1" ht="51">
      <c r="A347" s="34"/>
      <c r="B347" s="155"/>
      <c r="C347" s="85" t="s">
        <v>17</v>
      </c>
      <c r="D347" s="153" t="s">
        <v>223</v>
      </c>
      <c r="E347" s="154">
        <f>3427.1+1028.4</f>
        <v>4455.5</v>
      </c>
      <c r="F347" s="154">
        <f>3427.1+1028.4</f>
        <v>4455.5</v>
      </c>
      <c r="G347" s="200">
        <f>E347-F347</f>
        <v>0</v>
      </c>
      <c r="H347" s="154">
        <f t="shared" si="44"/>
        <v>100</v>
      </c>
    </row>
    <row r="348" spans="1:8" s="38" customFormat="1" ht="25.5">
      <c r="A348" s="34"/>
      <c r="B348" s="155"/>
      <c r="C348" s="85" t="s">
        <v>18</v>
      </c>
      <c r="D348" s="153" t="s">
        <v>224</v>
      </c>
      <c r="E348" s="154">
        <f>545.9+506.4</f>
        <v>1052.3</v>
      </c>
      <c r="F348" s="154">
        <f>545.9+506.3</f>
        <v>1052.2</v>
      </c>
      <c r="G348" s="200">
        <f>E348-F348</f>
        <v>0.09999999999990905</v>
      </c>
      <c r="H348" s="154">
        <f t="shared" si="44"/>
        <v>99.99049700655708</v>
      </c>
    </row>
    <row r="349" spans="1:8" s="38" customFormat="1" ht="12.75">
      <c r="A349" s="34"/>
      <c r="B349" s="155"/>
      <c r="C349" s="85" t="s">
        <v>19</v>
      </c>
      <c r="D349" s="153" t="s">
        <v>20</v>
      </c>
      <c r="E349" s="154">
        <f>0.7+1.9+0.1</f>
        <v>2.6999999999999997</v>
      </c>
      <c r="F349" s="154">
        <v>1.7</v>
      </c>
      <c r="G349" s="200">
        <f>E349-F349</f>
        <v>0.9999999999999998</v>
      </c>
      <c r="H349" s="154">
        <f t="shared" si="44"/>
        <v>62.96296296296296</v>
      </c>
    </row>
    <row r="350" spans="1:8" s="38" customFormat="1" ht="38.25">
      <c r="A350" s="34"/>
      <c r="B350" s="168" t="s">
        <v>497</v>
      </c>
      <c r="C350" s="29"/>
      <c r="D350" s="178" t="s">
        <v>329</v>
      </c>
      <c r="E350" s="214">
        <f>E355+E351</f>
        <v>7582.5</v>
      </c>
      <c r="F350" s="214">
        <f>F355+F351</f>
        <v>7580.4</v>
      </c>
      <c r="G350" s="214">
        <f>G355+G351</f>
        <v>2.1000000000000227</v>
      </c>
      <c r="H350" s="174">
        <f t="shared" si="44"/>
        <v>99.9723046488625</v>
      </c>
    </row>
    <row r="351" spans="1:8" s="38" customFormat="1" ht="25.5" hidden="1">
      <c r="A351" s="34"/>
      <c r="B351" s="175" t="s">
        <v>511</v>
      </c>
      <c r="C351" s="85"/>
      <c r="D351" s="179" t="s">
        <v>339</v>
      </c>
      <c r="E351" s="200">
        <f>E352</f>
        <v>0</v>
      </c>
      <c r="F351" s="200">
        <f aca="true" t="shared" si="59" ref="F351:G353">F352</f>
        <v>0</v>
      </c>
      <c r="G351" s="200">
        <f t="shared" si="59"/>
        <v>0</v>
      </c>
      <c r="H351" s="154" t="str">
        <f t="shared" si="44"/>
        <v>-</v>
      </c>
    </row>
    <row r="352" spans="1:8" s="38" customFormat="1" ht="12.75" hidden="1">
      <c r="A352" s="34"/>
      <c r="B352" s="155" t="s">
        <v>518</v>
      </c>
      <c r="C352" s="85"/>
      <c r="D352" s="176" t="s">
        <v>633</v>
      </c>
      <c r="E352" s="200">
        <f>E353</f>
        <v>0</v>
      </c>
      <c r="F352" s="200">
        <f t="shared" si="59"/>
        <v>0</v>
      </c>
      <c r="G352" s="200">
        <f t="shared" si="59"/>
        <v>0</v>
      </c>
      <c r="H352" s="154" t="str">
        <f t="shared" si="44"/>
        <v>-</v>
      </c>
    </row>
    <row r="353" spans="1:8" s="38" customFormat="1" ht="63.75" hidden="1">
      <c r="A353" s="34"/>
      <c r="B353" s="155" t="s">
        <v>697</v>
      </c>
      <c r="C353" s="85"/>
      <c r="D353" s="153" t="s">
        <v>705</v>
      </c>
      <c r="E353" s="200">
        <f>E354</f>
        <v>0</v>
      </c>
      <c r="F353" s="200">
        <f t="shared" si="59"/>
        <v>0</v>
      </c>
      <c r="G353" s="200">
        <f t="shared" si="59"/>
        <v>0</v>
      </c>
      <c r="H353" s="154" t="str">
        <f t="shared" si="44"/>
        <v>-</v>
      </c>
    </row>
    <row r="354" spans="1:8" s="38" customFormat="1" ht="25.5" hidden="1">
      <c r="A354" s="34"/>
      <c r="B354" s="155"/>
      <c r="C354" s="85" t="s">
        <v>18</v>
      </c>
      <c r="D354" s="153" t="s">
        <v>224</v>
      </c>
      <c r="E354" s="200">
        <v>0</v>
      </c>
      <c r="F354" s="200">
        <v>0</v>
      </c>
      <c r="G354" s="200">
        <f>E354-F354</f>
        <v>0</v>
      </c>
      <c r="H354" s="154" t="str">
        <f t="shared" si="44"/>
        <v>-</v>
      </c>
    </row>
    <row r="355" spans="1:8" s="38" customFormat="1" ht="43.5" customHeight="1">
      <c r="A355" s="34"/>
      <c r="B355" s="175" t="s">
        <v>522</v>
      </c>
      <c r="C355" s="85"/>
      <c r="D355" s="179" t="s">
        <v>342</v>
      </c>
      <c r="E355" s="200">
        <f aca="true" t="shared" si="60" ref="E355:G356">E356</f>
        <v>7582.5</v>
      </c>
      <c r="F355" s="200">
        <f t="shared" si="60"/>
        <v>7580.4</v>
      </c>
      <c r="G355" s="200">
        <f t="shared" si="60"/>
        <v>2.1000000000000227</v>
      </c>
      <c r="H355" s="154">
        <f t="shared" si="44"/>
        <v>99.9723046488625</v>
      </c>
    </row>
    <row r="356" spans="1:8" s="38" customFormat="1" ht="25.5">
      <c r="A356" s="34"/>
      <c r="B356" s="155" t="s">
        <v>523</v>
      </c>
      <c r="C356" s="85"/>
      <c r="D356" s="173" t="s">
        <v>607</v>
      </c>
      <c r="E356" s="200">
        <f t="shared" si="60"/>
        <v>7582.5</v>
      </c>
      <c r="F356" s="200">
        <f t="shared" si="60"/>
        <v>7580.4</v>
      </c>
      <c r="G356" s="200">
        <f t="shared" si="60"/>
        <v>2.1000000000000227</v>
      </c>
      <c r="H356" s="154">
        <f t="shared" si="44"/>
        <v>99.9723046488625</v>
      </c>
    </row>
    <row r="357" spans="1:8" s="38" customFormat="1" ht="31.5" customHeight="1">
      <c r="A357" s="34"/>
      <c r="B357" s="155" t="s">
        <v>524</v>
      </c>
      <c r="C357" s="85"/>
      <c r="D357" s="173" t="s">
        <v>588</v>
      </c>
      <c r="E357" s="200">
        <f>E358+E359+E360</f>
        <v>7582.5</v>
      </c>
      <c r="F357" s="200">
        <f>F358+F359+F360</f>
        <v>7580.4</v>
      </c>
      <c r="G357" s="200">
        <f>G358+G359+G360</f>
        <v>2.1000000000000227</v>
      </c>
      <c r="H357" s="154">
        <f t="shared" si="44"/>
        <v>99.9723046488625</v>
      </c>
    </row>
    <row r="358" spans="1:8" s="38" customFormat="1" ht="57.75" customHeight="1">
      <c r="A358" s="34"/>
      <c r="B358" s="155"/>
      <c r="C358" s="85" t="s">
        <v>17</v>
      </c>
      <c r="D358" s="153" t="s">
        <v>223</v>
      </c>
      <c r="E358" s="200">
        <f>5073+0.7+1505</f>
        <v>6578.7</v>
      </c>
      <c r="F358" s="200">
        <f>5073+0.7+1505</f>
        <v>6578.7</v>
      </c>
      <c r="G358" s="200">
        <f>E358-F358</f>
        <v>0</v>
      </c>
      <c r="H358" s="154">
        <f t="shared" si="44"/>
        <v>100</v>
      </c>
    </row>
    <row r="359" spans="1:8" s="38" customFormat="1" ht="36" customHeight="1">
      <c r="A359" s="34"/>
      <c r="B359" s="168"/>
      <c r="C359" s="85" t="s">
        <v>18</v>
      </c>
      <c r="D359" s="153" t="s">
        <v>224</v>
      </c>
      <c r="E359" s="200">
        <f>320+584.6</f>
        <v>904.6</v>
      </c>
      <c r="F359" s="200">
        <f>320+582.5</f>
        <v>902.5</v>
      </c>
      <c r="G359" s="200">
        <f>E359-F359</f>
        <v>2.1000000000000227</v>
      </c>
      <c r="H359" s="154">
        <f t="shared" si="44"/>
        <v>99.76785319478222</v>
      </c>
    </row>
    <row r="360" spans="1:8" s="38" customFormat="1" ht="18" customHeight="1">
      <c r="A360" s="34"/>
      <c r="B360" s="155"/>
      <c r="C360" s="85" t="s">
        <v>19</v>
      </c>
      <c r="D360" s="153" t="s">
        <v>20</v>
      </c>
      <c r="E360" s="200">
        <f>64.9+4.2+30.1</f>
        <v>99.20000000000002</v>
      </c>
      <c r="F360" s="200">
        <f>64.9+4.2+30.1</f>
        <v>99.20000000000002</v>
      </c>
      <c r="G360" s="200">
        <f>E360-F360</f>
        <v>0</v>
      </c>
      <c r="H360" s="154">
        <f t="shared" si="44"/>
        <v>100</v>
      </c>
    </row>
    <row r="361" spans="1:8" s="38" customFormat="1" ht="27" customHeight="1">
      <c r="A361" s="29" t="s">
        <v>140</v>
      </c>
      <c r="B361" s="29"/>
      <c r="C361" s="29"/>
      <c r="D361" s="199" t="s">
        <v>141</v>
      </c>
      <c r="E361" s="214">
        <f>E362+E380</f>
        <v>6255.1</v>
      </c>
      <c r="F361" s="214">
        <f>F362+F380</f>
        <v>6254.7</v>
      </c>
      <c r="G361" s="214">
        <f>G362+G380</f>
        <v>0.400000000000432</v>
      </c>
      <c r="H361" s="174">
        <f t="shared" si="44"/>
        <v>99.993605218142</v>
      </c>
    </row>
    <row r="362" spans="1:8" s="38" customFormat="1" ht="20.25" customHeight="1">
      <c r="A362" s="29" t="s">
        <v>142</v>
      </c>
      <c r="B362" s="168"/>
      <c r="C362" s="29"/>
      <c r="D362" s="198" t="s">
        <v>143</v>
      </c>
      <c r="E362" s="214">
        <f>E363</f>
        <v>1106</v>
      </c>
      <c r="F362" s="214">
        <f>F363</f>
        <v>1106</v>
      </c>
      <c r="G362" s="214">
        <f>G363</f>
        <v>0</v>
      </c>
      <c r="H362" s="174">
        <f t="shared" si="44"/>
        <v>100</v>
      </c>
    </row>
    <row r="363" spans="1:8" s="38" customFormat="1" ht="63.75">
      <c r="A363" s="29"/>
      <c r="B363" s="168" t="s">
        <v>430</v>
      </c>
      <c r="C363" s="29"/>
      <c r="D363" s="148" t="s">
        <v>343</v>
      </c>
      <c r="E363" s="214">
        <f>E364+E374</f>
        <v>1106</v>
      </c>
      <c r="F363" s="214">
        <f>F364+F374</f>
        <v>1106</v>
      </c>
      <c r="G363" s="214">
        <f>G364+G374</f>
        <v>0</v>
      </c>
      <c r="H363" s="174">
        <f>IF(E363=0,"-",F363/E363*100)</f>
        <v>100</v>
      </c>
    </row>
    <row r="364" spans="1:8" s="38" customFormat="1" ht="25.5">
      <c r="A364" s="29"/>
      <c r="B364" s="175" t="s">
        <v>447</v>
      </c>
      <c r="C364" s="85"/>
      <c r="D364" s="171" t="s">
        <v>344</v>
      </c>
      <c r="E364" s="200">
        <f>E365+E368+E371</f>
        <v>1106</v>
      </c>
      <c r="F364" s="200">
        <f>F365+F368+F371</f>
        <v>1106</v>
      </c>
      <c r="G364" s="200">
        <f>G365+G368+G371</f>
        <v>0</v>
      </c>
      <c r="H364" s="172">
        <f aca="true" t="shared" si="61" ref="H364:H413">IF(E364=0,"-",F364/E364*100)</f>
        <v>100</v>
      </c>
    </row>
    <row r="365" spans="1:8" s="38" customFormat="1" ht="38.25">
      <c r="A365" s="85"/>
      <c r="B365" s="155" t="s">
        <v>448</v>
      </c>
      <c r="C365" s="85"/>
      <c r="D365" s="173" t="s">
        <v>597</v>
      </c>
      <c r="E365" s="200">
        <f aca="true" t="shared" si="62" ref="E365:G366">E366</f>
        <v>837.7</v>
      </c>
      <c r="F365" s="200">
        <f t="shared" si="62"/>
        <v>837.7</v>
      </c>
      <c r="G365" s="200">
        <f t="shared" si="62"/>
        <v>0</v>
      </c>
      <c r="H365" s="172">
        <f t="shared" si="61"/>
        <v>100</v>
      </c>
    </row>
    <row r="366" spans="1:8" s="38" customFormat="1" ht="25.5">
      <c r="A366" s="20"/>
      <c r="B366" s="155" t="s">
        <v>449</v>
      </c>
      <c r="C366" s="85"/>
      <c r="D366" s="173" t="s">
        <v>588</v>
      </c>
      <c r="E366" s="200">
        <f t="shared" si="62"/>
        <v>837.7</v>
      </c>
      <c r="F366" s="200">
        <f t="shared" si="62"/>
        <v>837.7</v>
      </c>
      <c r="G366" s="200">
        <f t="shared" si="62"/>
        <v>0</v>
      </c>
      <c r="H366" s="172">
        <f t="shared" si="61"/>
        <v>100</v>
      </c>
    </row>
    <row r="367" spans="1:8" s="38" customFormat="1" ht="25.5">
      <c r="A367" s="34"/>
      <c r="B367" s="155"/>
      <c r="C367" s="85" t="s">
        <v>26</v>
      </c>
      <c r="D367" s="153" t="s">
        <v>27</v>
      </c>
      <c r="E367" s="200">
        <v>837.7</v>
      </c>
      <c r="F367" s="200">
        <v>837.7</v>
      </c>
      <c r="G367" s="200">
        <f>E367-F367</f>
        <v>0</v>
      </c>
      <c r="H367" s="172">
        <f t="shared" si="61"/>
        <v>100</v>
      </c>
    </row>
    <row r="368" spans="1:8" s="38" customFormat="1" ht="25.5">
      <c r="A368" s="34"/>
      <c r="B368" s="155" t="s">
        <v>450</v>
      </c>
      <c r="C368" s="85"/>
      <c r="D368" s="173" t="s">
        <v>598</v>
      </c>
      <c r="E368" s="200">
        <f aca="true" t="shared" si="63" ref="E368:G369">E369</f>
        <v>100</v>
      </c>
      <c r="F368" s="200">
        <f t="shared" si="63"/>
        <v>100</v>
      </c>
      <c r="G368" s="200">
        <f t="shared" si="63"/>
        <v>0</v>
      </c>
      <c r="H368" s="172">
        <f t="shared" si="61"/>
        <v>100</v>
      </c>
    </row>
    <row r="369" spans="1:8" s="38" customFormat="1" ht="25.5">
      <c r="A369" s="34"/>
      <c r="B369" s="155" t="s">
        <v>451</v>
      </c>
      <c r="C369" s="85"/>
      <c r="D369" s="173" t="s">
        <v>599</v>
      </c>
      <c r="E369" s="200">
        <f t="shared" si="63"/>
        <v>100</v>
      </c>
      <c r="F369" s="200">
        <f t="shared" si="63"/>
        <v>100</v>
      </c>
      <c r="G369" s="200">
        <f t="shared" si="63"/>
        <v>0</v>
      </c>
      <c r="H369" s="172">
        <f t="shared" si="61"/>
        <v>100</v>
      </c>
    </row>
    <row r="370" spans="1:8" s="38" customFormat="1" ht="25.5">
      <c r="A370" s="34"/>
      <c r="B370" s="155"/>
      <c r="C370" s="85" t="s">
        <v>26</v>
      </c>
      <c r="D370" s="153" t="s">
        <v>27</v>
      </c>
      <c r="E370" s="200">
        <v>100</v>
      </c>
      <c r="F370" s="200">
        <v>100</v>
      </c>
      <c r="G370" s="200">
        <f>E370-F370</f>
        <v>0</v>
      </c>
      <c r="H370" s="172">
        <f t="shared" si="61"/>
        <v>100</v>
      </c>
    </row>
    <row r="371" spans="1:8" s="38" customFormat="1" ht="25.5">
      <c r="A371" s="34"/>
      <c r="B371" s="155" t="s">
        <v>452</v>
      </c>
      <c r="C371" s="85"/>
      <c r="D371" s="173" t="s">
        <v>600</v>
      </c>
      <c r="E371" s="200">
        <f aca="true" t="shared" si="64" ref="E371:G372">E372</f>
        <v>168.3</v>
      </c>
      <c r="F371" s="200">
        <f t="shared" si="64"/>
        <v>168.3</v>
      </c>
      <c r="G371" s="200">
        <f t="shared" si="64"/>
        <v>0</v>
      </c>
      <c r="H371" s="172">
        <f t="shared" si="61"/>
        <v>100</v>
      </c>
    </row>
    <row r="372" spans="1:8" s="38" customFormat="1" ht="12.75">
      <c r="A372" s="34"/>
      <c r="B372" s="155" t="s">
        <v>453</v>
      </c>
      <c r="C372" s="85"/>
      <c r="D372" s="173" t="s">
        <v>592</v>
      </c>
      <c r="E372" s="200">
        <f t="shared" si="64"/>
        <v>168.3</v>
      </c>
      <c r="F372" s="200">
        <f t="shared" si="64"/>
        <v>168.3</v>
      </c>
      <c r="G372" s="200">
        <f t="shared" si="64"/>
        <v>0</v>
      </c>
      <c r="H372" s="172">
        <f t="shared" si="61"/>
        <v>100</v>
      </c>
    </row>
    <row r="373" spans="1:8" s="38" customFormat="1" ht="25.5">
      <c r="A373" s="34"/>
      <c r="B373" s="155"/>
      <c r="C373" s="85" t="s">
        <v>18</v>
      </c>
      <c r="D373" s="153" t="s">
        <v>224</v>
      </c>
      <c r="E373" s="200">
        <v>168.3</v>
      </c>
      <c r="F373" s="200">
        <v>168.3</v>
      </c>
      <c r="G373" s="200">
        <f>E373-F373</f>
        <v>0</v>
      </c>
      <c r="H373" s="172">
        <f t="shared" si="61"/>
        <v>100</v>
      </c>
    </row>
    <row r="374" spans="1:8" s="38" customFormat="1" ht="51" hidden="1">
      <c r="A374" s="20"/>
      <c r="B374" s="175" t="s">
        <v>459</v>
      </c>
      <c r="C374" s="85"/>
      <c r="D374" s="171" t="s">
        <v>346</v>
      </c>
      <c r="E374" s="200">
        <f aca="true" t="shared" si="65" ref="E374:G375">E375</f>
        <v>0</v>
      </c>
      <c r="F374" s="200">
        <f t="shared" si="65"/>
        <v>0</v>
      </c>
      <c r="G374" s="200">
        <f t="shared" si="65"/>
        <v>0</v>
      </c>
      <c r="H374" s="172" t="str">
        <f t="shared" si="61"/>
        <v>-</v>
      </c>
    </row>
    <row r="375" spans="1:8" s="38" customFormat="1" ht="25.5" hidden="1">
      <c r="A375" s="20"/>
      <c r="B375" s="155" t="s">
        <v>460</v>
      </c>
      <c r="C375" s="85"/>
      <c r="D375" s="173" t="s">
        <v>545</v>
      </c>
      <c r="E375" s="200">
        <f t="shared" si="65"/>
        <v>0</v>
      </c>
      <c r="F375" s="200">
        <f t="shared" si="65"/>
        <v>0</v>
      </c>
      <c r="G375" s="200">
        <f t="shared" si="65"/>
        <v>0</v>
      </c>
      <c r="H375" s="154" t="str">
        <f t="shared" si="61"/>
        <v>-</v>
      </c>
    </row>
    <row r="376" spans="1:8" s="38" customFormat="1" ht="25.5" hidden="1">
      <c r="A376" s="20"/>
      <c r="B376" s="155" t="s">
        <v>461</v>
      </c>
      <c r="C376" s="85"/>
      <c r="D376" s="173" t="s">
        <v>546</v>
      </c>
      <c r="E376" s="200">
        <f>E377+E378+E379</f>
        <v>0</v>
      </c>
      <c r="F376" s="200">
        <f>F377+F378+F379</f>
        <v>0</v>
      </c>
      <c r="G376" s="200">
        <f>G377+G378+G379</f>
        <v>0</v>
      </c>
      <c r="H376" s="154" t="str">
        <f t="shared" si="61"/>
        <v>-</v>
      </c>
    </row>
    <row r="377" spans="1:8" s="38" customFormat="1" ht="51" hidden="1">
      <c r="A377" s="20"/>
      <c r="B377" s="155"/>
      <c r="C377" s="85" t="s">
        <v>17</v>
      </c>
      <c r="D377" s="153" t="s">
        <v>223</v>
      </c>
      <c r="E377" s="200">
        <v>0</v>
      </c>
      <c r="F377" s="200">
        <v>0</v>
      </c>
      <c r="G377" s="200">
        <f>E377-F377</f>
        <v>0</v>
      </c>
      <c r="H377" s="154" t="str">
        <f t="shared" si="61"/>
        <v>-</v>
      </c>
    </row>
    <row r="378" spans="1:8" s="38" customFormat="1" ht="25.5" hidden="1">
      <c r="A378" s="20"/>
      <c r="B378" s="155"/>
      <c r="C378" s="85" t="s">
        <v>18</v>
      </c>
      <c r="D378" s="153" t="s">
        <v>224</v>
      </c>
      <c r="E378" s="200">
        <v>0</v>
      </c>
      <c r="F378" s="200">
        <v>0</v>
      </c>
      <c r="G378" s="200">
        <f>E378-F378</f>
        <v>0</v>
      </c>
      <c r="H378" s="154" t="str">
        <f t="shared" si="61"/>
        <v>-</v>
      </c>
    </row>
    <row r="379" spans="1:8" s="38" customFormat="1" ht="12.75" hidden="1">
      <c r="A379" s="20"/>
      <c r="B379" s="155"/>
      <c r="C379" s="85" t="s">
        <v>19</v>
      </c>
      <c r="D379" s="153" t="s">
        <v>20</v>
      </c>
      <c r="E379" s="200">
        <v>0</v>
      </c>
      <c r="F379" s="200">
        <v>0</v>
      </c>
      <c r="G379" s="200">
        <f>E379-F379</f>
        <v>0</v>
      </c>
      <c r="H379" s="154" t="str">
        <f t="shared" si="61"/>
        <v>-</v>
      </c>
    </row>
    <row r="380" spans="1:8" s="38" customFormat="1" ht="19.5" customHeight="1">
      <c r="A380" s="29" t="s">
        <v>144</v>
      </c>
      <c r="B380" s="29"/>
      <c r="C380" s="29"/>
      <c r="D380" s="198" t="s">
        <v>145</v>
      </c>
      <c r="E380" s="214">
        <f aca="true" t="shared" si="66" ref="E380:G381">E381</f>
        <v>5149.1</v>
      </c>
      <c r="F380" s="214">
        <f t="shared" si="66"/>
        <v>5148.7</v>
      </c>
      <c r="G380" s="214">
        <f t="shared" si="66"/>
        <v>0.400000000000432</v>
      </c>
      <c r="H380" s="169">
        <f t="shared" si="61"/>
        <v>99.99223165213337</v>
      </c>
    </row>
    <row r="381" spans="1:8" s="38" customFormat="1" ht="63.75">
      <c r="A381" s="29"/>
      <c r="B381" s="168" t="s">
        <v>430</v>
      </c>
      <c r="C381" s="29"/>
      <c r="D381" s="148" t="s">
        <v>343</v>
      </c>
      <c r="E381" s="214">
        <f t="shared" si="66"/>
        <v>5149.1</v>
      </c>
      <c r="F381" s="214">
        <f t="shared" si="66"/>
        <v>5148.7</v>
      </c>
      <c r="G381" s="214">
        <f t="shared" si="66"/>
        <v>0.400000000000432</v>
      </c>
      <c r="H381" s="174">
        <f t="shared" si="61"/>
        <v>99.99223165213337</v>
      </c>
    </row>
    <row r="382" spans="1:8" s="38" customFormat="1" ht="51">
      <c r="A382" s="85"/>
      <c r="B382" s="175" t="s">
        <v>459</v>
      </c>
      <c r="C382" s="85"/>
      <c r="D382" s="171" t="s">
        <v>346</v>
      </c>
      <c r="E382" s="200">
        <f>E388+E383</f>
        <v>5149.1</v>
      </c>
      <c r="F382" s="200">
        <f>F388+F383</f>
        <v>5148.7</v>
      </c>
      <c r="G382" s="200">
        <f>G388+G383</f>
        <v>0.400000000000432</v>
      </c>
      <c r="H382" s="154">
        <f aca="true" t="shared" si="67" ref="H382:H387">IF(E382=0,"-",F382/E382*100)</f>
        <v>99.99223165213337</v>
      </c>
    </row>
    <row r="383" spans="1:8" s="38" customFormat="1" ht="25.5">
      <c r="A383" s="85"/>
      <c r="B383" s="155" t="s">
        <v>460</v>
      </c>
      <c r="C383" s="85"/>
      <c r="D383" s="173" t="s">
        <v>545</v>
      </c>
      <c r="E383" s="200">
        <f>E384</f>
        <v>3492.1000000000004</v>
      </c>
      <c r="F383" s="200">
        <f>F384</f>
        <v>3491.7999999999997</v>
      </c>
      <c r="G383" s="200">
        <f>G384</f>
        <v>0.3000000000002956</v>
      </c>
      <c r="H383" s="154">
        <f t="shared" si="67"/>
        <v>99.99140918072217</v>
      </c>
    </row>
    <row r="384" spans="1:8" s="38" customFormat="1" ht="25.5">
      <c r="A384" s="85"/>
      <c r="B384" s="155" t="s">
        <v>461</v>
      </c>
      <c r="C384" s="85"/>
      <c r="D384" s="173" t="s">
        <v>546</v>
      </c>
      <c r="E384" s="200">
        <f>E385+E386+E387</f>
        <v>3492.1000000000004</v>
      </c>
      <c r="F384" s="200">
        <f>F385+F386+F387</f>
        <v>3491.7999999999997</v>
      </c>
      <c r="G384" s="200">
        <f>G385+G386+G387</f>
        <v>0.3000000000002956</v>
      </c>
      <c r="H384" s="154">
        <f t="shared" si="67"/>
        <v>99.99140918072217</v>
      </c>
    </row>
    <row r="385" spans="1:8" s="38" customFormat="1" ht="51">
      <c r="A385" s="85"/>
      <c r="B385" s="155"/>
      <c r="C385" s="85" t="s">
        <v>17</v>
      </c>
      <c r="D385" s="153" t="s">
        <v>223</v>
      </c>
      <c r="E385" s="200">
        <f>2440.9+728</f>
        <v>3168.9</v>
      </c>
      <c r="F385" s="200">
        <f>2440.9+727.8</f>
        <v>3168.7</v>
      </c>
      <c r="G385" s="200">
        <f>E385-F385</f>
        <v>0.20000000000027285</v>
      </c>
      <c r="H385" s="154">
        <f t="shared" si="67"/>
        <v>99.99368866168071</v>
      </c>
    </row>
    <row r="386" spans="1:8" s="38" customFormat="1" ht="25.5">
      <c r="A386" s="85"/>
      <c r="B386" s="155"/>
      <c r="C386" s="85" t="s">
        <v>18</v>
      </c>
      <c r="D386" s="153" t="s">
        <v>224</v>
      </c>
      <c r="E386" s="200">
        <f>203.3+94</f>
        <v>297.3</v>
      </c>
      <c r="F386" s="200">
        <f>203.2+94</f>
        <v>297.2</v>
      </c>
      <c r="G386" s="200">
        <f>E386-F386</f>
        <v>0.10000000000002274</v>
      </c>
      <c r="H386" s="154">
        <f t="shared" si="67"/>
        <v>99.96636394214597</v>
      </c>
    </row>
    <row r="387" spans="1:8" s="38" customFormat="1" ht="12.75">
      <c r="A387" s="85"/>
      <c r="B387" s="155"/>
      <c r="C387" s="85" t="s">
        <v>19</v>
      </c>
      <c r="D387" s="153" t="s">
        <v>20</v>
      </c>
      <c r="E387" s="200">
        <v>25.9</v>
      </c>
      <c r="F387" s="200">
        <v>25.9</v>
      </c>
      <c r="G387" s="200">
        <f>E387-F387</f>
        <v>0</v>
      </c>
      <c r="H387" s="154">
        <f t="shared" si="67"/>
        <v>100</v>
      </c>
    </row>
    <row r="388" spans="1:8" s="152" customFormat="1" ht="12.75">
      <c r="A388" s="29"/>
      <c r="B388" s="155" t="s">
        <v>462</v>
      </c>
      <c r="C388" s="85"/>
      <c r="D388" s="173" t="s">
        <v>341</v>
      </c>
      <c r="E388" s="200">
        <f>E389</f>
        <v>1657.0000000000002</v>
      </c>
      <c r="F388" s="200">
        <f>F389</f>
        <v>1656.9</v>
      </c>
      <c r="G388" s="200">
        <f>G389</f>
        <v>0.10000000000013642</v>
      </c>
      <c r="H388" s="154">
        <f t="shared" si="61"/>
        <v>99.99396499698248</v>
      </c>
    </row>
    <row r="389" spans="1:8" s="152" customFormat="1" ht="25.5">
      <c r="A389" s="29"/>
      <c r="B389" s="155" t="s">
        <v>463</v>
      </c>
      <c r="C389" s="85"/>
      <c r="D389" s="173" t="s">
        <v>588</v>
      </c>
      <c r="E389" s="200">
        <f>E390+E391</f>
        <v>1657.0000000000002</v>
      </c>
      <c r="F389" s="200">
        <f>F390+F391</f>
        <v>1656.9</v>
      </c>
      <c r="G389" s="200">
        <f>G390+G391</f>
        <v>0.10000000000013642</v>
      </c>
      <c r="H389" s="172">
        <f t="shared" si="61"/>
        <v>99.99396499698248</v>
      </c>
    </row>
    <row r="390" spans="1:8" s="152" customFormat="1" ht="51">
      <c r="A390" s="20"/>
      <c r="B390" s="155"/>
      <c r="C390" s="85" t="s">
        <v>17</v>
      </c>
      <c r="D390" s="153" t="s">
        <v>223</v>
      </c>
      <c r="E390" s="200">
        <f>1164.9+354.7</f>
        <v>1519.6000000000001</v>
      </c>
      <c r="F390" s="200">
        <f>1164.8+354.7</f>
        <v>1519.5</v>
      </c>
      <c r="G390" s="200">
        <f>E390-F390</f>
        <v>0.10000000000013642</v>
      </c>
      <c r="H390" s="154">
        <f t="shared" si="61"/>
        <v>99.9934193208739</v>
      </c>
    </row>
    <row r="391" spans="1:8" s="152" customFormat="1" ht="25.5">
      <c r="A391" s="20"/>
      <c r="B391" s="155"/>
      <c r="C391" s="85" t="s">
        <v>18</v>
      </c>
      <c r="D391" s="153" t="s">
        <v>224</v>
      </c>
      <c r="E391" s="201">
        <f>108.4+29</f>
        <v>137.4</v>
      </c>
      <c r="F391" s="201">
        <f>108.4+29</f>
        <v>137.4</v>
      </c>
      <c r="G391" s="200">
        <f>E391-F391</f>
        <v>0</v>
      </c>
      <c r="H391" s="154">
        <f t="shared" si="61"/>
        <v>100</v>
      </c>
    </row>
    <row r="392" spans="1:8" s="152" customFormat="1" ht="12.75">
      <c r="A392" s="29" t="s">
        <v>146</v>
      </c>
      <c r="B392" s="168"/>
      <c r="C392" s="29"/>
      <c r="D392" s="199" t="s">
        <v>158</v>
      </c>
      <c r="E392" s="214">
        <f>E393</f>
        <v>25240.1</v>
      </c>
      <c r="F392" s="214">
        <f>F393</f>
        <v>25071.499999999996</v>
      </c>
      <c r="G392" s="214">
        <f>G393</f>
        <v>168.6</v>
      </c>
      <c r="H392" s="174">
        <f t="shared" si="61"/>
        <v>99.33201532482042</v>
      </c>
    </row>
    <row r="393" spans="1:8" s="38" customFormat="1" ht="12.75">
      <c r="A393" s="29" t="s">
        <v>147</v>
      </c>
      <c r="B393" s="168"/>
      <c r="C393" s="29"/>
      <c r="D393" s="199" t="s">
        <v>148</v>
      </c>
      <c r="E393" s="214">
        <f>E394+E398</f>
        <v>25240.1</v>
      </c>
      <c r="F393" s="214">
        <f>F394+F398</f>
        <v>25071.499999999996</v>
      </c>
      <c r="G393" s="214">
        <f>G394+G398</f>
        <v>168.6</v>
      </c>
      <c r="H393" s="169">
        <f t="shared" si="61"/>
        <v>99.33201532482042</v>
      </c>
    </row>
    <row r="394" spans="1:8" s="38" customFormat="1" ht="51" hidden="1">
      <c r="A394" s="29"/>
      <c r="B394" s="168" t="s">
        <v>383</v>
      </c>
      <c r="C394" s="29"/>
      <c r="D394" s="148" t="s">
        <v>326</v>
      </c>
      <c r="E394" s="215">
        <f aca="true" t="shared" si="68" ref="E394:G396">E395</f>
        <v>0</v>
      </c>
      <c r="F394" s="215">
        <f t="shared" si="68"/>
        <v>0</v>
      </c>
      <c r="G394" s="215">
        <f t="shared" si="68"/>
        <v>0</v>
      </c>
      <c r="H394" s="169" t="str">
        <f t="shared" si="61"/>
        <v>-</v>
      </c>
    </row>
    <row r="395" spans="1:8" s="38" customFormat="1" ht="51" hidden="1">
      <c r="A395" s="29"/>
      <c r="B395" s="175" t="s">
        <v>384</v>
      </c>
      <c r="C395" s="85"/>
      <c r="D395" s="171" t="s">
        <v>555</v>
      </c>
      <c r="E395" s="201">
        <f t="shared" si="68"/>
        <v>0</v>
      </c>
      <c r="F395" s="201">
        <f t="shared" si="68"/>
        <v>0</v>
      </c>
      <c r="G395" s="201">
        <f t="shared" si="68"/>
        <v>0</v>
      </c>
      <c r="H395" s="172" t="str">
        <f t="shared" si="61"/>
        <v>-</v>
      </c>
    </row>
    <row r="396" spans="1:8" s="38" customFormat="1" ht="25.5" hidden="1">
      <c r="A396" s="29"/>
      <c r="B396" s="155" t="s">
        <v>385</v>
      </c>
      <c r="C396" s="85"/>
      <c r="D396" s="173" t="s">
        <v>556</v>
      </c>
      <c r="E396" s="201">
        <f t="shared" si="68"/>
        <v>0</v>
      </c>
      <c r="F396" s="201">
        <f t="shared" si="68"/>
        <v>0</v>
      </c>
      <c r="G396" s="201">
        <f t="shared" si="68"/>
        <v>0</v>
      </c>
      <c r="H396" s="172" t="str">
        <f t="shared" si="61"/>
        <v>-</v>
      </c>
    </row>
    <row r="397" spans="1:8" s="38" customFormat="1" ht="25.5" hidden="1">
      <c r="A397" s="29"/>
      <c r="B397" s="155"/>
      <c r="C397" s="85" t="s">
        <v>26</v>
      </c>
      <c r="D397" s="153" t="s">
        <v>27</v>
      </c>
      <c r="E397" s="201">
        <v>0</v>
      </c>
      <c r="F397" s="201">
        <v>0</v>
      </c>
      <c r="G397" s="200">
        <f>E397-F397</f>
        <v>0</v>
      </c>
      <c r="H397" s="172" t="str">
        <f t="shared" si="61"/>
        <v>-</v>
      </c>
    </row>
    <row r="398" spans="1:8" s="38" customFormat="1" ht="67.5" customHeight="1">
      <c r="A398" s="85"/>
      <c r="B398" s="168" t="s">
        <v>430</v>
      </c>
      <c r="C398" s="29"/>
      <c r="D398" s="148" t="s">
        <v>343</v>
      </c>
      <c r="E398" s="214">
        <f>E399+E415+E419</f>
        <v>25240.1</v>
      </c>
      <c r="F398" s="214">
        <f>F399+F415+F419</f>
        <v>25071.499999999996</v>
      </c>
      <c r="G398" s="214">
        <f>G399+G415+G419</f>
        <v>168.6</v>
      </c>
      <c r="H398" s="169">
        <f t="shared" si="61"/>
        <v>99.33201532482042</v>
      </c>
    </row>
    <row r="399" spans="1:8" s="38" customFormat="1" ht="12.75">
      <c r="A399" s="34"/>
      <c r="B399" s="175" t="s">
        <v>431</v>
      </c>
      <c r="C399" s="85"/>
      <c r="D399" s="171" t="s">
        <v>347</v>
      </c>
      <c r="E399" s="200">
        <f>E400+E403+E406+E409+E412</f>
        <v>24786.3</v>
      </c>
      <c r="F399" s="200">
        <f>F400+F403+F406+F409+F412</f>
        <v>24777.699999999997</v>
      </c>
      <c r="G399" s="200">
        <f>G400+G403+G406+G409+G412</f>
        <v>8.600000000000001</v>
      </c>
      <c r="H399" s="154">
        <f t="shared" si="61"/>
        <v>99.96530341357926</v>
      </c>
    </row>
    <row r="400" spans="1:8" s="38" customFormat="1" ht="38.25">
      <c r="A400" s="34"/>
      <c r="B400" s="155" t="s">
        <v>432</v>
      </c>
      <c r="C400" s="85"/>
      <c r="D400" s="173" t="s">
        <v>587</v>
      </c>
      <c r="E400" s="200">
        <f aca="true" t="shared" si="69" ref="E400:G401">E401</f>
        <v>10469.6</v>
      </c>
      <c r="F400" s="200">
        <f t="shared" si="69"/>
        <v>10469.6</v>
      </c>
      <c r="G400" s="200">
        <f t="shared" si="69"/>
        <v>0</v>
      </c>
      <c r="H400" s="154">
        <f t="shared" si="61"/>
        <v>100</v>
      </c>
    </row>
    <row r="401" spans="1:8" s="38" customFormat="1" ht="25.5">
      <c r="A401" s="34"/>
      <c r="B401" s="155" t="s">
        <v>433</v>
      </c>
      <c r="C401" s="85"/>
      <c r="D401" s="173" t="s">
        <v>588</v>
      </c>
      <c r="E401" s="200">
        <f t="shared" si="69"/>
        <v>10469.6</v>
      </c>
      <c r="F401" s="200">
        <f t="shared" si="69"/>
        <v>10469.6</v>
      </c>
      <c r="G401" s="200">
        <f t="shared" si="69"/>
        <v>0</v>
      </c>
      <c r="H401" s="154">
        <f t="shared" si="61"/>
        <v>100</v>
      </c>
    </row>
    <row r="402" spans="1:8" s="38" customFormat="1" ht="25.5">
      <c r="A402" s="34"/>
      <c r="B402" s="155"/>
      <c r="C402" s="85" t="s">
        <v>26</v>
      </c>
      <c r="D402" s="153" t="s">
        <v>27</v>
      </c>
      <c r="E402" s="200">
        <v>10469.6</v>
      </c>
      <c r="F402" s="200">
        <v>10469.6</v>
      </c>
      <c r="G402" s="200">
        <f>E402-F402</f>
        <v>0</v>
      </c>
      <c r="H402" s="154">
        <f t="shared" si="61"/>
        <v>100</v>
      </c>
    </row>
    <row r="403" spans="1:8" s="38" customFormat="1" ht="42" customHeight="1">
      <c r="A403" s="34"/>
      <c r="B403" s="155" t="s">
        <v>434</v>
      </c>
      <c r="C403" s="85"/>
      <c r="D403" s="153" t="s">
        <v>589</v>
      </c>
      <c r="E403" s="200">
        <f aca="true" t="shared" si="70" ref="E403:G404">E404</f>
        <v>6519.9</v>
      </c>
      <c r="F403" s="200">
        <f t="shared" si="70"/>
        <v>6519.9</v>
      </c>
      <c r="G403" s="200">
        <f t="shared" si="70"/>
        <v>0</v>
      </c>
      <c r="H403" s="154">
        <f t="shared" si="61"/>
        <v>100</v>
      </c>
    </row>
    <row r="404" spans="1:8" s="38" customFormat="1" ht="25.5">
      <c r="A404" s="34"/>
      <c r="B404" s="85" t="s">
        <v>435</v>
      </c>
      <c r="C404" s="85"/>
      <c r="D404" s="173" t="s">
        <v>588</v>
      </c>
      <c r="E404" s="200">
        <f t="shared" si="70"/>
        <v>6519.9</v>
      </c>
      <c r="F404" s="200">
        <f t="shared" si="70"/>
        <v>6519.9</v>
      </c>
      <c r="G404" s="200">
        <f t="shared" si="70"/>
        <v>0</v>
      </c>
      <c r="H404" s="154">
        <f t="shared" si="61"/>
        <v>100</v>
      </c>
    </row>
    <row r="405" spans="1:8" s="38" customFormat="1" ht="25.5">
      <c r="A405" s="34"/>
      <c r="B405" s="155"/>
      <c r="C405" s="85" t="s">
        <v>26</v>
      </c>
      <c r="D405" s="153" t="s">
        <v>27</v>
      </c>
      <c r="E405" s="200">
        <v>6519.9</v>
      </c>
      <c r="F405" s="200">
        <v>6519.9</v>
      </c>
      <c r="G405" s="200">
        <f>E405-F405</f>
        <v>0</v>
      </c>
      <c r="H405" s="172">
        <f t="shared" si="61"/>
        <v>100</v>
      </c>
    </row>
    <row r="406" spans="1:8" s="38" customFormat="1" ht="32.25" customHeight="1">
      <c r="A406" s="34"/>
      <c r="B406" s="155" t="s">
        <v>436</v>
      </c>
      <c r="C406" s="85"/>
      <c r="D406" s="173" t="s">
        <v>590</v>
      </c>
      <c r="E406" s="200">
        <f aca="true" t="shared" si="71" ref="E406:G407">E407</f>
        <v>6074</v>
      </c>
      <c r="F406" s="200">
        <f t="shared" si="71"/>
        <v>6074</v>
      </c>
      <c r="G406" s="200">
        <f t="shared" si="71"/>
        <v>0</v>
      </c>
      <c r="H406" s="172">
        <f t="shared" si="61"/>
        <v>100</v>
      </c>
    </row>
    <row r="407" spans="1:8" s="38" customFormat="1" ht="25.5">
      <c r="A407" s="34"/>
      <c r="B407" s="155" t="s">
        <v>437</v>
      </c>
      <c r="C407" s="85"/>
      <c r="D407" s="173" t="s">
        <v>588</v>
      </c>
      <c r="E407" s="200">
        <f t="shared" si="71"/>
        <v>6074</v>
      </c>
      <c r="F407" s="200">
        <f t="shared" si="71"/>
        <v>6074</v>
      </c>
      <c r="G407" s="200">
        <f t="shared" si="71"/>
        <v>0</v>
      </c>
      <c r="H407" s="154">
        <f t="shared" si="61"/>
        <v>100</v>
      </c>
    </row>
    <row r="408" spans="1:8" s="38" customFormat="1" ht="33" customHeight="1">
      <c r="A408" s="34"/>
      <c r="B408" s="155"/>
      <c r="C408" s="85" t="s">
        <v>26</v>
      </c>
      <c r="D408" s="153" t="s">
        <v>27</v>
      </c>
      <c r="E408" s="200">
        <f>6529.7-455.7</f>
        <v>6074</v>
      </c>
      <c r="F408" s="200">
        <v>6074</v>
      </c>
      <c r="G408" s="200">
        <f>E408-F408</f>
        <v>0</v>
      </c>
      <c r="H408" s="154">
        <f t="shared" si="61"/>
        <v>100</v>
      </c>
    </row>
    <row r="409" spans="1:8" s="38" customFormat="1" ht="25.5">
      <c r="A409" s="34"/>
      <c r="B409" s="155" t="s">
        <v>438</v>
      </c>
      <c r="C409" s="85"/>
      <c r="D409" s="153" t="s">
        <v>591</v>
      </c>
      <c r="E409" s="200">
        <f aca="true" t="shared" si="72" ref="E409:G410">E410</f>
        <v>1668.6</v>
      </c>
      <c r="F409" s="200">
        <f t="shared" si="72"/>
        <v>1668.6</v>
      </c>
      <c r="G409" s="200">
        <f t="shared" si="72"/>
        <v>0</v>
      </c>
      <c r="H409" s="154">
        <f t="shared" si="61"/>
        <v>100</v>
      </c>
    </row>
    <row r="410" spans="1:8" s="38" customFormat="1" ht="26.25" customHeight="1">
      <c r="A410" s="34"/>
      <c r="B410" s="155" t="s">
        <v>439</v>
      </c>
      <c r="C410" s="85"/>
      <c r="D410" s="177" t="s">
        <v>592</v>
      </c>
      <c r="E410" s="200">
        <f t="shared" si="72"/>
        <v>1668.6</v>
      </c>
      <c r="F410" s="200">
        <f t="shared" si="72"/>
        <v>1668.6</v>
      </c>
      <c r="G410" s="200">
        <f t="shared" si="72"/>
        <v>0</v>
      </c>
      <c r="H410" s="172">
        <f t="shared" si="61"/>
        <v>100</v>
      </c>
    </row>
    <row r="411" spans="1:8" s="38" customFormat="1" ht="29.25" customHeight="1">
      <c r="A411" s="34"/>
      <c r="B411" s="155"/>
      <c r="C411" s="85" t="s">
        <v>18</v>
      </c>
      <c r="D411" s="153" t="s">
        <v>224</v>
      </c>
      <c r="E411" s="200">
        <v>1668.6</v>
      </c>
      <c r="F411" s="200">
        <v>1668.6</v>
      </c>
      <c r="G411" s="200">
        <f>E411-F411</f>
        <v>0</v>
      </c>
      <c r="H411" s="172">
        <f t="shared" si="61"/>
        <v>100</v>
      </c>
    </row>
    <row r="412" spans="1:8" s="38" customFormat="1" ht="42.75" customHeight="1">
      <c r="A412" s="34"/>
      <c r="B412" s="155" t="s">
        <v>440</v>
      </c>
      <c r="C412" s="85"/>
      <c r="D412" s="173" t="s">
        <v>593</v>
      </c>
      <c r="E412" s="200">
        <f aca="true" t="shared" si="73" ref="E412:G413">E413</f>
        <v>54.2</v>
      </c>
      <c r="F412" s="200">
        <f t="shared" si="73"/>
        <v>45.6</v>
      </c>
      <c r="G412" s="200">
        <f t="shared" si="73"/>
        <v>8.600000000000001</v>
      </c>
      <c r="H412" s="172">
        <f t="shared" si="61"/>
        <v>84.13284132841328</v>
      </c>
    </row>
    <row r="413" spans="1:8" s="38" customFormat="1" ht="38.25">
      <c r="A413" s="34"/>
      <c r="B413" s="155" t="s">
        <v>441</v>
      </c>
      <c r="C413" s="85"/>
      <c r="D413" s="173" t="s">
        <v>594</v>
      </c>
      <c r="E413" s="200">
        <f t="shared" si="73"/>
        <v>54.2</v>
      </c>
      <c r="F413" s="200">
        <f t="shared" si="73"/>
        <v>45.6</v>
      </c>
      <c r="G413" s="200">
        <f t="shared" si="73"/>
        <v>8.600000000000001</v>
      </c>
      <c r="H413" s="154">
        <f t="shared" si="61"/>
        <v>84.13284132841328</v>
      </c>
    </row>
    <row r="414" spans="1:8" s="38" customFormat="1" ht="27.75" customHeight="1">
      <c r="A414" s="34"/>
      <c r="B414" s="155"/>
      <c r="C414" s="85" t="s">
        <v>18</v>
      </c>
      <c r="D414" s="153" t="s">
        <v>224</v>
      </c>
      <c r="E414" s="200">
        <v>54.2</v>
      </c>
      <c r="F414" s="200">
        <v>45.6</v>
      </c>
      <c r="G414" s="200">
        <f>E414-F414</f>
        <v>8.600000000000001</v>
      </c>
      <c r="H414" s="154">
        <f>IF(E414=0,"-",F414/E414*100)</f>
        <v>84.13284132841328</v>
      </c>
    </row>
    <row r="415" spans="1:8" s="38" customFormat="1" ht="27.75" customHeight="1">
      <c r="A415" s="34"/>
      <c r="B415" s="175" t="s">
        <v>454</v>
      </c>
      <c r="C415" s="85"/>
      <c r="D415" s="171" t="s">
        <v>345</v>
      </c>
      <c r="E415" s="200">
        <f>E416</f>
        <v>323.8</v>
      </c>
      <c r="F415" s="200">
        <f aca="true" t="shared" si="74" ref="F415:G417">F416</f>
        <v>163.8</v>
      </c>
      <c r="G415" s="200">
        <f t="shared" si="74"/>
        <v>160</v>
      </c>
      <c r="H415" s="154">
        <f aca="true" t="shared" si="75" ref="H415:H422">IF(E415=0,"-",F415/E415*100)</f>
        <v>50.58678196417542</v>
      </c>
    </row>
    <row r="416" spans="1:8" s="38" customFormat="1" ht="27.75" customHeight="1">
      <c r="A416" s="34"/>
      <c r="B416" s="155" t="s">
        <v>455</v>
      </c>
      <c r="C416" s="85"/>
      <c r="D416" s="173" t="s">
        <v>601</v>
      </c>
      <c r="E416" s="200">
        <f>E417</f>
        <v>323.8</v>
      </c>
      <c r="F416" s="200">
        <f t="shared" si="74"/>
        <v>163.8</v>
      </c>
      <c r="G416" s="200">
        <f t="shared" si="74"/>
        <v>160</v>
      </c>
      <c r="H416" s="154">
        <f t="shared" si="75"/>
        <v>50.58678196417542</v>
      </c>
    </row>
    <row r="417" spans="1:8" s="38" customFormat="1" ht="45.75" customHeight="1">
      <c r="A417" s="34"/>
      <c r="B417" s="155" t="s">
        <v>456</v>
      </c>
      <c r="C417" s="85"/>
      <c r="D417" s="173" t="s">
        <v>602</v>
      </c>
      <c r="E417" s="200">
        <f>E418</f>
        <v>323.8</v>
      </c>
      <c r="F417" s="200">
        <f t="shared" si="74"/>
        <v>163.8</v>
      </c>
      <c r="G417" s="200">
        <f t="shared" si="74"/>
        <v>160</v>
      </c>
      <c r="H417" s="154">
        <f t="shared" si="75"/>
        <v>50.58678196417542</v>
      </c>
    </row>
    <row r="418" spans="1:8" s="38" customFormat="1" ht="27.75" customHeight="1">
      <c r="A418" s="34"/>
      <c r="B418" s="155"/>
      <c r="C418" s="85" t="s">
        <v>26</v>
      </c>
      <c r="D418" s="153" t="s">
        <v>27</v>
      </c>
      <c r="E418" s="200">
        <v>323.8</v>
      </c>
      <c r="F418" s="200">
        <v>163.8</v>
      </c>
      <c r="G418" s="200">
        <f>E418-F418</f>
        <v>160</v>
      </c>
      <c r="H418" s="154">
        <f t="shared" si="75"/>
        <v>50.58678196417542</v>
      </c>
    </row>
    <row r="419" spans="1:8" s="38" customFormat="1" ht="57.75" customHeight="1">
      <c r="A419" s="34"/>
      <c r="B419" s="175" t="s">
        <v>774</v>
      </c>
      <c r="C419" s="183"/>
      <c r="D419" s="195" t="s">
        <v>775</v>
      </c>
      <c r="E419" s="200">
        <f>E420</f>
        <v>130</v>
      </c>
      <c r="F419" s="200">
        <f aca="true" t="shared" si="76" ref="F419:G421">F420</f>
        <v>130</v>
      </c>
      <c r="G419" s="200">
        <f t="shared" si="76"/>
        <v>0</v>
      </c>
      <c r="H419" s="154">
        <f t="shared" si="75"/>
        <v>100</v>
      </c>
    </row>
    <row r="420" spans="1:8" s="38" customFormat="1" ht="54.75" customHeight="1">
      <c r="A420" s="34"/>
      <c r="B420" s="155" t="s">
        <v>776</v>
      </c>
      <c r="C420" s="85"/>
      <c r="D420" s="153" t="s">
        <v>555</v>
      </c>
      <c r="E420" s="200">
        <f>E421</f>
        <v>130</v>
      </c>
      <c r="F420" s="200">
        <f t="shared" si="76"/>
        <v>130</v>
      </c>
      <c r="G420" s="200">
        <f t="shared" si="76"/>
        <v>0</v>
      </c>
      <c r="H420" s="154">
        <f t="shared" si="75"/>
        <v>100</v>
      </c>
    </row>
    <row r="421" spans="1:8" s="38" customFormat="1" ht="41.25" customHeight="1">
      <c r="A421" s="34"/>
      <c r="B421" s="155" t="s">
        <v>777</v>
      </c>
      <c r="C421" s="85"/>
      <c r="D421" s="153" t="s">
        <v>778</v>
      </c>
      <c r="E421" s="200">
        <f>E422</f>
        <v>130</v>
      </c>
      <c r="F421" s="200">
        <f t="shared" si="76"/>
        <v>130</v>
      </c>
      <c r="G421" s="200">
        <f t="shared" si="76"/>
        <v>0</v>
      </c>
      <c r="H421" s="154">
        <f t="shared" si="75"/>
        <v>100</v>
      </c>
    </row>
    <row r="422" spans="1:8" s="38" customFormat="1" ht="30.75" customHeight="1">
      <c r="A422" s="34"/>
      <c r="B422" s="155"/>
      <c r="C422" s="85" t="s">
        <v>26</v>
      </c>
      <c r="D422" s="153" t="s">
        <v>27</v>
      </c>
      <c r="E422" s="200">
        <v>130</v>
      </c>
      <c r="F422" s="200">
        <v>130</v>
      </c>
      <c r="G422" s="200">
        <f>E422-F422</f>
        <v>0</v>
      </c>
      <c r="H422" s="154">
        <f t="shared" si="75"/>
        <v>100</v>
      </c>
    </row>
    <row r="423" spans="1:8" s="38" customFormat="1" ht="21.75" customHeight="1" hidden="1">
      <c r="A423" s="20" t="s">
        <v>724</v>
      </c>
      <c r="B423" s="168"/>
      <c r="C423" s="29"/>
      <c r="D423" s="198" t="s">
        <v>726</v>
      </c>
      <c r="E423" s="214">
        <f aca="true" t="shared" si="77" ref="E423:F428">E424</f>
        <v>0</v>
      </c>
      <c r="F423" s="214">
        <f t="shared" si="77"/>
        <v>0</v>
      </c>
      <c r="G423" s="214">
        <f aca="true" t="shared" si="78" ref="G423:G429">E423-F423</f>
        <v>0</v>
      </c>
      <c r="H423" s="174" t="str">
        <f aca="true" t="shared" si="79" ref="H423:H429">IF(E423=0,"-",F423/E423*100)</f>
        <v>-</v>
      </c>
    </row>
    <row r="424" spans="1:8" s="38" customFormat="1" ht="21" customHeight="1" hidden="1">
      <c r="A424" s="20" t="s">
        <v>725</v>
      </c>
      <c r="B424" s="168"/>
      <c r="C424" s="29"/>
      <c r="D424" s="198" t="s">
        <v>727</v>
      </c>
      <c r="E424" s="214">
        <f t="shared" si="77"/>
        <v>0</v>
      </c>
      <c r="F424" s="214">
        <f t="shared" si="77"/>
        <v>0</v>
      </c>
      <c r="G424" s="214">
        <f t="shared" si="78"/>
        <v>0</v>
      </c>
      <c r="H424" s="174" t="str">
        <f t="shared" si="79"/>
        <v>-</v>
      </c>
    </row>
    <row r="425" spans="1:8" s="38" customFormat="1" ht="49.5" customHeight="1" hidden="1">
      <c r="A425" s="34"/>
      <c r="B425" s="168" t="s">
        <v>497</v>
      </c>
      <c r="C425" s="29"/>
      <c r="D425" s="178" t="s">
        <v>329</v>
      </c>
      <c r="E425" s="214">
        <f t="shared" si="77"/>
        <v>0</v>
      </c>
      <c r="F425" s="214">
        <f t="shared" si="77"/>
        <v>0</v>
      </c>
      <c r="G425" s="214">
        <f t="shared" si="78"/>
        <v>0</v>
      </c>
      <c r="H425" s="174" t="str">
        <f t="shared" si="79"/>
        <v>-</v>
      </c>
    </row>
    <row r="426" spans="1:8" ht="30" customHeight="1" hidden="1">
      <c r="A426" s="34"/>
      <c r="B426" s="175" t="s">
        <v>511</v>
      </c>
      <c r="C426" s="85"/>
      <c r="D426" s="179" t="s">
        <v>339</v>
      </c>
      <c r="E426" s="200">
        <f t="shared" si="77"/>
        <v>0</v>
      </c>
      <c r="F426" s="200">
        <f t="shared" si="77"/>
        <v>0</v>
      </c>
      <c r="G426" s="200">
        <f t="shared" si="78"/>
        <v>0</v>
      </c>
      <c r="H426" s="154" t="str">
        <f t="shared" si="79"/>
        <v>-</v>
      </c>
    </row>
    <row r="427" spans="1:8" ht="19.5" customHeight="1" hidden="1">
      <c r="A427" s="34"/>
      <c r="B427" s="155" t="s">
        <v>518</v>
      </c>
      <c r="C427" s="85"/>
      <c r="D427" s="176" t="s">
        <v>633</v>
      </c>
      <c r="E427" s="200">
        <f t="shared" si="77"/>
        <v>0</v>
      </c>
      <c r="F427" s="200">
        <f t="shared" si="77"/>
        <v>0</v>
      </c>
      <c r="G427" s="200">
        <f t="shared" si="78"/>
        <v>0</v>
      </c>
      <c r="H427" s="154" t="str">
        <f t="shared" si="79"/>
        <v>-</v>
      </c>
    </row>
    <row r="428" spans="1:8" ht="51" hidden="1">
      <c r="A428" s="34"/>
      <c r="B428" s="155" t="s">
        <v>696</v>
      </c>
      <c r="C428" s="85"/>
      <c r="D428" s="153" t="s">
        <v>704</v>
      </c>
      <c r="E428" s="200">
        <f t="shared" si="77"/>
        <v>0</v>
      </c>
      <c r="F428" s="200">
        <f t="shared" si="77"/>
        <v>0</v>
      </c>
      <c r="G428" s="200">
        <f t="shared" si="78"/>
        <v>0</v>
      </c>
      <c r="H428" s="154" t="str">
        <f t="shared" si="79"/>
        <v>-</v>
      </c>
    </row>
    <row r="429" spans="1:8" ht="25.5" hidden="1">
      <c r="A429" s="34"/>
      <c r="B429" s="155"/>
      <c r="C429" s="85" t="s">
        <v>18</v>
      </c>
      <c r="D429" s="153" t="s">
        <v>224</v>
      </c>
      <c r="E429" s="200">
        <v>0</v>
      </c>
      <c r="F429" s="200">
        <v>0</v>
      </c>
      <c r="G429" s="200">
        <f t="shared" si="78"/>
        <v>0</v>
      </c>
      <c r="H429" s="154" t="str">
        <f t="shared" si="79"/>
        <v>-</v>
      </c>
    </row>
    <row r="430" spans="1:8" ht="12.75">
      <c r="A430" s="29" t="s">
        <v>123</v>
      </c>
      <c r="B430" s="168"/>
      <c r="C430" s="29"/>
      <c r="D430" s="199" t="s">
        <v>124</v>
      </c>
      <c r="E430" s="214">
        <f>E431+E435</f>
        <v>1277.1</v>
      </c>
      <c r="F430" s="214">
        <f>F431+F435</f>
        <v>1263.1</v>
      </c>
      <c r="G430" s="214">
        <f>G431+G435</f>
        <v>14</v>
      </c>
      <c r="H430" s="169">
        <f aca="true" t="shared" si="80" ref="H430:H486">IF(E430=0,"-",F430/E430*100)</f>
        <v>98.9037663456268</v>
      </c>
    </row>
    <row r="431" spans="1:8" ht="12.75">
      <c r="A431" s="29" t="s">
        <v>348</v>
      </c>
      <c r="B431" s="168"/>
      <c r="C431" s="29"/>
      <c r="D431" s="199" t="s">
        <v>349</v>
      </c>
      <c r="E431" s="214">
        <f aca="true" t="shared" si="81" ref="E431:G433">E432</f>
        <v>277.6</v>
      </c>
      <c r="F431" s="214">
        <f t="shared" si="81"/>
        <v>263.6</v>
      </c>
      <c r="G431" s="214">
        <f t="shared" si="81"/>
        <v>14</v>
      </c>
      <c r="H431" s="169">
        <f t="shared" si="80"/>
        <v>94.95677233429394</v>
      </c>
    </row>
    <row r="432" spans="1:8" ht="12.75">
      <c r="A432" s="29"/>
      <c r="B432" s="168" t="s">
        <v>543</v>
      </c>
      <c r="C432" s="29"/>
      <c r="D432" s="199" t="s">
        <v>350</v>
      </c>
      <c r="E432" s="214">
        <f t="shared" si="81"/>
        <v>277.6</v>
      </c>
      <c r="F432" s="214">
        <f t="shared" si="81"/>
        <v>263.6</v>
      </c>
      <c r="G432" s="214">
        <f t="shared" si="81"/>
        <v>14</v>
      </c>
      <c r="H432" s="169">
        <f t="shared" si="80"/>
        <v>94.95677233429394</v>
      </c>
    </row>
    <row r="433" spans="1:8" ht="51">
      <c r="A433" s="85"/>
      <c r="B433" s="155" t="s">
        <v>544</v>
      </c>
      <c r="C433" s="85"/>
      <c r="D433" s="177" t="s">
        <v>351</v>
      </c>
      <c r="E433" s="200">
        <f t="shared" si="81"/>
        <v>277.6</v>
      </c>
      <c r="F433" s="200">
        <f t="shared" si="81"/>
        <v>263.6</v>
      </c>
      <c r="G433" s="200">
        <f t="shared" si="81"/>
        <v>14</v>
      </c>
      <c r="H433" s="172">
        <f t="shared" si="80"/>
        <v>94.95677233429394</v>
      </c>
    </row>
    <row r="434" spans="1:8" ht="12.75">
      <c r="A434" s="85"/>
      <c r="B434" s="155"/>
      <c r="C434" s="85" t="s">
        <v>21</v>
      </c>
      <c r="D434" s="153" t="s">
        <v>22</v>
      </c>
      <c r="E434" s="200">
        <v>277.6</v>
      </c>
      <c r="F434" s="200">
        <v>263.6</v>
      </c>
      <c r="G434" s="200">
        <f>E434-F434</f>
        <v>14</v>
      </c>
      <c r="H434" s="172">
        <f t="shared" si="80"/>
        <v>94.95677233429394</v>
      </c>
    </row>
    <row r="435" spans="1:8" ht="12.75">
      <c r="A435" s="29" t="s">
        <v>125</v>
      </c>
      <c r="B435" s="168"/>
      <c r="C435" s="29"/>
      <c r="D435" s="199" t="s">
        <v>126</v>
      </c>
      <c r="E435" s="214">
        <f>E436+E447</f>
        <v>999.5</v>
      </c>
      <c r="F435" s="214">
        <f>F436+F447</f>
        <v>999.5</v>
      </c>
      <c r="G435" s="214">
        <f>G436+G447</f>
        <v>0</v>
      </c>
      <c r="H435" s="169">
        <f t="shared" si="80"/>
        <v>100</v>
      </c>
    </row>
    <row r="436" spans="1:8" ht="25.5">
      <c r="A436" s="29"/>
      <c r="B436" s="168" t="s">
        <v>464</v>
      </c>
      <c r="C436" s="29"/>
      <c r="D436" s="148" t="s">
        <v>332</v>
      </c>
      <c r="E436" s="215">
        <f>E437+E441</f>
        <v>836.5</v>
      </c>
      <c r="F436" s="215">
        <f>F437+F441</f>
        <v>836.5</v>
      </c>
      <c r="G436" s="215">
        <f>G437+G441</f>
        <v>0</v>
      </c>
      <c r="H436" s="169">
        <f t="shared" si="80"/>
        <v>100</v>
      </c>
    </row>
    <row r="437" spans="1:8" ht="25.5">
      <c r="A437" s="29"/>
      <c r="B437" s="175" t="s">
        <v>465</v>
      </c>
      <c r="C437" s="85"/>
      <c r="D437" s="171" t="s">
        <v>352</v>
      </c>
      <c r="E437" s="200">
        <f aca="true" t="shared" si="82" ref="E437:G439">E438</f>
        <v>836.5</v>
      </c>
      <c r="F437" s="200">
        <f t="shared" si="82"/>
        <v>836.5</v>
      </c>
      <c r="G437" s="200">
        <f t="shared" si="82"/>
        <v>0</v>
      </c>
      <c r="H437" s="172">
        <f t="shared" si="80"/>
        <v>100</v>
      </c>
    </row>
    <row r="438" spans="1:8" s="24" customFormat="1" ht="25.5">
      <c r="A438" s="29"/>
      <c r="B438" s="155" t="s">
        <v>466</v>
      </c>
      <c r="C438" s="85"/>
      <c r="D438" s="173" t="s">
        <v>604</v>
      </c>
      <c r="E438" s="200">
        <f t="shared" si="82"/>
        <v>836.5</v>
      </c>
      <c r="F438" s="200">
        <f t="shared" si="82"/>
        <v>836.5</v>
      </c>
      <c r="G438" s="200">
        <f t="shared" si="82"/>
        <v>0</v>
      </c>
      <c r="H438" s="172">
        <f t="shared" si="80"/>
        <v>100</v>
      </c>
    </row>
    <row r="439" spans="1:8" ht="25.5">
      <c r="A439" s="85"/>
      <c r="B439" s="155" t="s">
        <v>808</v>
      </c>
      <c r="C439" s="85"/>
      <c r="D439" s="153" t="s">
        <v>706</v>
      </c>
      <c r="E439" s="200">
        <f t="shared" si="82"/>
        <v>836.5</v>
      </c>
      <c r="F439" s="200">
        <f t="shared" si="82"/>
        <v>836.5</v>
      </c>
      <c r="G439" s="200">
        <f t="shared" si="82"/>
        <v>0</v>
      </c>
      <c r="H439" s="172">
        <f t="shared" si="80"/>
        <v>100</v>
      </c>
    </row>
    <row r="440" spans="1:8" ht="12.75">
      <c r="A440" s="34"/>
      <c r="B440" s="155"/>
      <c r="C440" s="85" t="s">
        <v>24</v>
      </c>
      <c r="D440" s="153" t="s">
        <v>110</v>
      </c>
      <c r="E440" s="200">
        <v>836.5</v>
      </c>
      <c r="F440" s="200">
        <v>836.5</v>
      </c>
      <c r="G440" s="200">
        <f>E440-F440</f>
        <v>0</v>
      </c>
      <c r="H440" s="172">
        <f t="shared" si="80"/>
        <v>100</v>
      </c>
    </row>
    <row r="441" spans="1:8" ht="25.5" hidden="1">
      <c r="A441" s="34"/>
      <c r="B441" s="175" t="s">
        <v>467</v>
      </c>
      <c r="C441" s="85"/>
      <c r="D441" s="171" t="s">
        <v>333</v>
      </c>
      <c r="E441" s="200">
        <f>E442</f>
        <v>0</v>
      </c>
      <c r="F441" s="200">
        <f>F442</f>
        <v>0</v>
      </c>
      <c r="G441" s="200">
        <f>G442</f>
        <v>0</v>
      </c>
      <c r="H441" s="169" t="str">
        <f t="shared" si="80"/>
        <v>-</v>
      </c>
    </row>
    <row r="442" spans="1:8" ht="24" hidden="1">
      <c r="A442" s="34"/>
      <c r="B442" s="155" t="s">
        <v>468</v>
      </c>
      <c r="C442" s="85"/>
      <c r="D442" s="147" t="s">
        <v>605</v>
      </c>
      <c r="E442" s="200">
        <f>E445+E443</f>
        <v>0</v>
      </c>
      <c r="F442" s="200">
        <f>F445+F443</f>
        <v>0</v>
      </c>
      <c r="G442" s="200">
        <f>G445+G443</f>
        <v>0</v>
      </c>
      <c r="H442" s="169" t="str">
        <f t="shared" si="80"/>
        <v>-</v>
      </c>
    </row>
    <row r="443" spans="1:8" ht="48" hidden="1">
      <c r="A443" s="34"/>
      <c r="B443" s="155" t="s">
        <v>469</v>
      </c>
      <c r="C443" s="85"/>
      <c r="D443" s="147" t="s">
        <v>606</v>
      </c>
      <c r="E443" s="200">
        <f>E444</f>
        <v>0</v>
      </c>
      <c r="F443" s="200">
        <f>F444</f>
        <v>0</v>
      </c>
      <c r="G443" s="200">
        <f>G444</f>
        <v>0</v>
      </c>
      <c r="H443" s="169" t="str">
        <f t="shared" si="80"/>
        <v>-</v>
      </c>
    </row>
    <row r="444" spans="1:8" ht="12.75" hidden="1">
      <c r="A444" s="34"/>
      <c r="B444" s="155"/>
      <c r="C444" s="85" t="s">
        <v>21</v>
      </c>
      <c r="D444" s="153" t="s">
        <v>22</v>
      </c>
      <c r="E444" s="200">
        <v>0</v>
      </c>
      <c r="F444" s="200">
        <v>0</v>
      </c>
      <c r="G444" s="200">
        <f>E444-F444</f>
        <v>0</v>
      </c>
      <c r="H444" s="169" t="str">
        <f t="shared" si="80"/>
        <v>-</v>
      </c>
    </row>
    <row r="445" spans="1:8" ht="48" hidden="1">
      <c r="A445" s="34"/>
      <c r="B445" s="155" t="s">
        <v>471</v>
      </c>
      <c r="C445" s="85"/>
      <c r="D445" s="147" t="s">
        <v>649</v>
      </c>
      <c r="E445" s="200">
        <f>E446</f>
        <v>0</v>
      </c>
      <c r="F445" s="200">
        <f>F446</f>
        <v>0</v>
      </c>
      <c r="G445" s="200">
        <f>G446</f>
        <v>0</v>
      </c>
      <c r="H445" s="169" t="str">
        <f t="shared" si="80"/>
        <v>-</v>
      </c>
    </row>
    <row r="446" spans="1:8" ht="12.75" hidden="1">
      <c r="A446" s="34"/>
      <c r="B446" s="155"/>
      <c r="C446" s="85" t="s">
        <v>21</v>
      </c>
      <c r="D446" s="153" t="s">
        <v>22</v>
      </c>
      <c r="E446" s="200">
        <v>0</v>
      </c>
      <c r="F446" s="200">
        <v>0</v>
      </c>
      <c r="G446" s="200">
        <f>E446-F446</f>
        <v>0</v>
      </c>
      <c r="H446" s="169" t="str">
        <f t="shared" si="80"/>
        <v>-</v>
      </c>
    </row>
    <row r="447" spans="1:8" ht="12.75">
      <c r="A447" s="34"/>
      <c r="B447" s="168" t="s">
        <v>543</v>
      </c>
      <c r="C447" s="29"/>
      <c r="D447" s="199" t="s">
        <v>350</v>
      </c>
      <c r="E447" s="174">
        <f>E448+E450+E452</f>
        <v>163</v>
      </c>
      <c r="F447" s="174">
        <f>F448+F450+F452</f>
        <v>163</v>
      </c>
      <c r="G447" s="174">
        <f>G448+G450+G452</f>
        <v>0</v>
      </c>
      <c r="H447" s="174">
        <f aca="true" t="shared" si="83" ref="H447:H453">F447/E447*100</f>
        <v>100</v>
      </c>
    </row>
    <row r="448" spans="1:8" ht="12.75">
      <c r="A448" s="34"/>
      <c r="B448" s="155" t="s">
        <v>642</v>
      </c>
      <c r="C448" s="85"/>
      <c r="D448" s="153" t="s">
        <v>656</v>
      </c>
      <c r="E448" s="154">
        <f>E449</f>
        <v>109</v>
      </c>
      <c r="F448" s="154">
        <f>F449</f>
        <v>109</v>
      </c>
      <c r="G448" s="154">
        <f>G449</f>
        <v>0</v>
      </c>
      <c r="H448" s="154">
        <f t="shared" si="83"/>
        <v>100</v>
      </c>
    </row>
    <row r="449" spans="1:8" ht="12.75">
      <c r="A449" s="34"/>
      <c r="B449" s="155"/>
      <c r="C449" s="85" t="s">
        <v>21</v>
      </c>
      <c r="D449" s="153" t="s">
        <v>22</v>
      </c>
      <c r="E449" s="154">
        <v>109</v>
      </c>
      <c r="F449" s="154">
        <v>109</v>
      </c>
      <c r="G449" s="120">
        <f>E449-F449</f>
        <v>0</v>
      </c>
      <c r="H449" s="154">
        <f t="shared" si="83"/>
        <v>100</v>
      </c>
    </row>
    <row r="450" spans="1:8" ht="38.25" hidden="1">
      <c r="A450" s="34"/>
      <c r="B450" s="155" t="s">
        <v>702</v>
      </c>
      <c r="C450" s="85"/>
      <c r="D450" s="153" t="s">
        <v>703</v>
      </c>
      <c r="E450" s="154">
        <f>E451</f>
        <v>0</v>
      </c>
      <c r="F450" s="154">
        <f>F451</f>
        <v>0</v>
      </c>
      <c r="G450" s="154">
        <f>G451</f>
        <v>0</v>
      </c>
      <c r="H450" s="154" t="e">
        <f t="shared" si="83"/>
        <v>#DIV/0!</v>
      </c>
    </row>
    <row r="451" spans="1:8" ht="25.5" hidden="1">
      <c r="A451" s="34"/>
      <c r="B451" s="155"/>
      <c r="C451" s="85" t="s">
        <v>26</v>
      </c>
      <c r="D451" s="153" t="s">
        <v>27</v>
      </c>
      <c r="E451" s="154">
        <v>0</v>
      </c>
      <c r="F451" s="154">
        <v>0</v>
      </c>
      <c r="G451" s="120">
        <f>E451-F451</f>
        <v>0</v>
      </c>
      <c r="H451" s="154" t="e">
        <f t="shared" si="83"/>
        <v>#DIV/0!</v>
      </c>
    </row>
    <row r="452" spans="1:8" ht="51">
      <c r="A452" s="34"/>
      <c r="B452" s="155" t="s">
        <v>707</v>
      </c>
      <c r="C452" s="85"/>
      <c r="D452" s="153" t="s">
        <v>708</v>
      </c>
      <c r="E452" s="154">
        <f>E453</f>
        <v>54</v>
      </c>
      <c r="F452" s="154">
        <f>F453</f>
        <v>54</v>
      </c>
      <c r="G452" s="154">
        <f>G453</f>
        <v>0</v>
      </c>
      <c r="H452" s="154">
        <f t="shared" si="83"/>
        <v>100</v>
      </c>
    </row>
    <row r="453" spans="1:8" ht="25.5">
      <c r="A453" s="34"/>
      <c r="B453" s="155"/>
      <c r="C453" s="85" t="s">
        <v>26</v>
      </c>
      <c r="D453" s="153" t="s">
        <v>27</v>
      </c>
      <c r="E453" s="154">
        <v>54</v>
      </c>
      <c r="F453" s="154">
        <v>54</v>
      </c>
      <c r="G453" s="120">
        <f>E453-F453</f>
        <v>0</v>
      </c>
      <c r="H453" s="154">
        <f t="shared" si="83"/>
        <v>100</v>
      </c>
    </row>
    <row r="454" spans="1:8" ht="12.75">
      <c r="A454" s="20" t="s">
        <v>135</v>
      </c>
      <c r="B454" s="33"/>
      <c r="C454" s="20"/>
      <c r="D454" s="31" t="s">
        <v>159</v>
      </c>
      <c r="E454" s="214">
        <f>E455+E469</f>
        <v>18645</v>
      </c>
      <c r="F454" s="214">
        <f>F455+F469</f>
        <v>18645</v>
      </c>
      <c r="G454" s="214">
        <f>G455+G469</f>
        <v>0</v>
      </c>
      <c r="H454" s="169">
        <f t="shared" si="80"/>
        <v>100</v>
      </c>
    </row>
    <row r="455" spans="1:8" ht="12.75">
      <c r="A455" s="20" t="s">
        <v>160</v>
      </c>
      <c r="B455" s="33"/>
      <c r="C455" s="20"/>
      <c r="D455" s="31" t="s">
        <v>161</v>
      </c>
      <c r="E455" s="214">
        <f>E456+E460</f>
        <v>17835.5</v>
      </c>
      <c r="F455" s="214">
        <f>F456+F460</f>
        <v>17835.5</v>
      </c>
      <c r="G455" s="214">
        <f>G456+G460</f>
        <v>0</v>
      </c>
      <c r="H455" s="169">
        <f t="shared" si="80"/>
        <v>100</v>
      </c>
    </row>
    <row r="456" spans="1:8" ht="51" hidden="1">
      <c r="A456" s="34"/>
      <c r="B456" s="168" t="s">
        <v>383</v>
      </c>
      <c r="C456" s="29"/>
      <c r="D456" s="148" t="s">
        <v>326</v>
      </c>
      <c r="E456" s="215">
        <f aca="true" t="shared" si="84" ref="E456:G458">E457</f>
        <v>0</v>
      </c>
      <c r="F456" s="215">
        <f t="shared" si="84"/>
        <v>0</v>
      </c>
      <c r="G456" s="215">
        <f t="shared" si="84"/>
        <v>0</v>
      </c>
      <c r="H456" s="169" t="str">
        <f t="shared" si="80"/>
        <v>-</v>
      </c>
    </row>
    <row r="457" spans="1:8" ht="51" hidden="1">
      <c r="A457" s="34"/>
      <c r="B457" s="175" t="s">
        <v>384</v>
      </c>
      <c r="C457" s="85"/>
      <c r="D457" s="171" t="s">
        <v>555</v>
      </c>
      <c r="E457" s="201">
        <f t="shared" si="84"/>
        <v>0</v>
      </c>
      <c r="F457" s="201">
        <f t="shared" si="84"/>
        <v>0</v>
      </c>
      <c r="G457" s="201">
        <f t="shared" si="84"/>
        <v>0</v>
      </c>
      <c r="H457" s="172" t="str">
        <f t="shared" si="80"/>
        <v>-</v>
      </c>
    </row>
    <row r="458" spans="1:8" ht="25.5" hidden="1">
      <c r="A458" s="34"/>
      <c r="B458" s="155" t="s">
        <v>385</v>
      </c>
      <c r="C458" s="85"/>
      <c r="D458" s="173" t="s">
        <v>556</v>
      </c>
      <c r="E458" s="201">
        <f t="shared" si="84"/>
        <v>0</v>
      </c>
      <c r="F458" s="201">
        <f t="shared" si="84"/>
        <v>0</v>
      </c>
      <c r="G458" s="201">
        <f t="shared" si="84"/>
        <v>0</v>
      </c>
      <c r="H458" s="172" t="str">
        <f t="shared" si="80"/>
        <v>-</v>
      </c>
    </row>
    <row r="459" spans="1:8" ht="25.5" hidden="1">
      <c r="A459" s="34"/>
      <c r="B459" s="155"/>
      <c r="C459" s="85" t="s">
        <v>26</v>
      </c>
      <c r="D459" s="153" t="s">
        <v>27</v>
      </c>
      <c r="E459" s="201">
        <v>0</v>
      </c>
      <c r="F459" s="201">
        <v>0</v>
      </c>
      <c r="G459" s="200">
        <f>E459-F459</f>
        <v>0</v>
      </c>
      <c r="H459" s="172" t="str">
        <f t="shared" si="80"/>
        <v>-</v>
      </c>
    </row>
    <row r="460" spans="1:8" ht="63.75">
      <c r="A460" s="34"/>
      <c r="B460" s="168" t="s">
        <v>430</v>
      </c>
      <c r="C460" s="29"/>
      <c r="D460" s="148" t="s">
        <v>343</v>
      </c>
      <c r="E460" s="214">
        <f>E461+E465</f>
        <v>17835.5</v>
      </c>
      <c r="F460" s="214">
        <f>F461+F465</f>
        <v>17835.5</v>
      </c>
      <c r="G460" s="214">
        <f>G461+G465</f>
        <v>0</v>
      </c>
      <c r="H460" s="169">
        <f t="shared" si="80"/>
        <v>100</v>
      </c>
    </row>
    <row r="461" spans="1:8" ht="25.5">
      <c r="A461" s="34"/>
      <c r="B461" s="175" t="s">
        <v>442</v>
      </c>
      <c r="C461" s="183"/>
      <c r="D461" s="171" t="s">
        <v>353</v>
      </c>
      <c r="E461" s="200">
        <f aca="true" t="shared" si="85" ref="E461:G463">E462</f>
        <v>17267.7</v>
      </c>
      <c r="F461" s="200">
        <f t="shared" si="85"/>
        <v>17267.7</v>
      </c>
      <c r="G461" s="200">
        <f t="shared" si="85"/>
        <v>0</v>
      </c>
      <c r="H461" s="172">
        <f t="shared" si="80"/>
        <v>100</v>
      </c>
    </row>
    <row r="462" spans="1:8" ht="38.25">
      <c r="A462" s="34"/>
      <c r="B462" s="155" t="s">
        <v>443</v>
      </c>
      <c r="C462" s="85"/>
      <c r="D462" s="173" t="s">
        <v>595</v>
      </c>
      <c r="E462" s="200">
        <f t="shared" si="85"/>
        <v>17267.7</v>
      </c>
      <c r="F462" s="200">
        <f t="shared" si="85"/>
        <v>17267.7</v>
      </c>
      <c r="G462" s="200">
        <f t="shared" si="85"/>
        <v>0</v>
      </c>
      <c r="H462" s="172">
        <f t="shared" si="80"/>
        <v>100</v>
      </c>
    </row>
    <row r="463" spans="1:8" ht="25.5">
      <c r="A463" s="34"/>
      <c r="B463" s="155" t="s">
        <v>444</v>
      </c>
      <c r="C463" s="85"/>
      <c r="D463" s="173" t="s">
        <v>588</v>
      </c>
      <c r="E463" s="200">
        <f t="shared" si="85"/>
        <v>17267.7</v>
      </c>
      <c r="F463" s="200">
        <f t="shared" si="85"/>
        <v>17267.7</v>
      </c>
      <c r="G463" s="200">
        <f t="shared" si="85"/>
        <v>0</v>
      </c>
      <c r="H463" s="172">
        <f t="shared" si="80"/>
        <v>100</v>
      </c>
    </row>
    <row r="464" spans="1:8" ht="25.5">
      <c r="A464" s="34"/>
      <c r="B464" s="155"/>
      <c r="C464" s="85" t="s">
        <v>26</v>
      </c>
      <c r="D464" s="153" t="s">
        <v>27</v>
      </c>
      <c r="E464" s="200">
        <v>17267.7</v>
      </c>
      <c r="F464" s="200">
        <v>17267.7</v>
      </c>
      <c r="G464" s="200">
        <f>E464-F464</f>
        <v>0</v>
      </c>
      <c r="H464" s="172">
        <f t="shared" si="80"/>
        <v>100</v>
      </c>
    </row>
    <row r="465" spans="1:8" ht="25.5">
      <c r="A465" s="34"/>
      <c r="B465" s="175" t="s">
        <v>454</v>
      </c>
      <c r="C465" s="85"/>
      <c r="D465" s="171" t="s">
        <v>345</v>
      </c>
      <c r="E465" s="200">
        <f aca="true" t="shared" si="86" ref="E465:G467">E466</f>
        <v>567.8</v>
      </c>
      <c r="F465" s="200">
        <f t="shared" si="86"/>
        <v>567.8</v>
      </c>
      <c r="G465" s="200">
        <f t="shared" si="86"/>
        <v>0</v>
      </c>
      <c r="H465" s="172">
        <f t="shared" si="80"/>
        <v>100</v>
      </c>
    </row>
    <row r="466" spans="1:8" ht="25.5">
      <c r="A466" s="34"/>
      <c r="B466" s="155" t="s">
        <v>457</v>
      </c>
      <c r="C466" s="85"/>
      <c r="D466" s="173" t="s">
        <v>603</v>
      </c>
      <c r="E466" s="200">
        <f t="shared" si="86"/>
        <v>567.8</v>
      </c>
      <c r="F466" s="200">
        <f t="shared" si="86"/>
        <v>567.8</v>
      </c>
      <c r="G466" s="200">
        <f t="shared" si="86"/>
        <v>0</v>
      </c>
      <c r="H466" s="172">
        <f t="shared" si="80"/>
        <v>100</v>
      </c>
    </row>
    <row r="467" spans="1:8" ht="51">
      <c r="A467" s="34"/>
      <c r="B467" s="155" t="s">
        <v>458</v>
      </c>
      <c r="C467" s="85"/>
      <c r="D467" s="173" t="s">
        <v>602</v>
      </c>
      <c r="E467" s="200">
        <f t="shared" si="86"/>
        <v>567.8</v>
      </c>
      <c r="F467" s="200">
        <f t="shared" si="86"/>
        <v>567.8</v>
      </c>
      <c r="G467" s="200">
        <f t="shared" si="86"/>
        <v>0</v>
      </c>
      <c r="H467" s="172">
        <f t="shared" si="80"/>
        <v>100</v>
      </c>
    </row>
    <row r="468" spans="1:8" ht="25.5">
      <c r="A468" s="20"/>
      <c r="B468" s="155"/>
      <c r="C468" s="85" t="s">
        <v>26</v>
      </c>
      <c r="D468" s="153" t="s">
        <v>27</v>
      </c>
      <c r="E468" s="200">
        <v>567.8</v>
      </c>
      <c r="F468" s="200">
        <v>567.8</v>
      </c>
      <c r="G468" s="200">
        <f>E468-F468</f>
        <v>0</v>
      </c>
      <c r="H468" s="172">
        <f t="shared" si="80"/>
        <v>100</v>
      </c>
    </row>
    <row r="469" spans="1:8" ht="12.75">
      <c r="A469" s="20" t="s">
        <v>15</v>
      </c>
      <c r="B469" s="33"/>
      <c r="C469" s="20"/>
      <c r="D469" s="37" t="s">
        <v>16</v>
      </c>
      <c r="E469" s="214">
        <f aca="true" t="shared" si="87" ref="E469:G473">E470</f>
        <v>809.5</v>
      </c>
      <c r="F469" s="214">
        <f t="shared" si="87"/>
        <v>809.5</v>
      </c>
      <c r="G469" s="214">
        <f t="shared" si="87"/>
        <v>0</v>
      </c>
      <c r="H469" s="169">
        <f t="shared" si="80"/>
        <v>100</v>
      </c>
    </row>
    <row r="470" spans="1:8" ht="63.75">
      <c r="A470" s="34"/>
      <c r="B470" s="168" t="s">
        <v>430</v>
      </c>
      <c r="C470" s="29"/>
      <c r="D470" s="148" t="s">
        <v>343</v>
      </c>
      <c r="E470" s="214">
        <f t="shared" si="87"/>
        <v>809.5</v>
      </c>
      <c r="F470" s="214">
        <f t="shared" si="87"/>
        <v>809.5</v>
      </c>
      <c r="G470" s="214">
        <f t="shared" si="87"/>
        <v>0</v>
      </c>
      <c r="H470" s="169">
        <f t="shared" si="80"/>
        <v>100</v>
      </c>
    </row>
    <row r="471" spans="1:8" ht="25.5">
      <c r="A471" s="34"/>
      <c r="B471" s="175" t="s">
        <v>442</v>
      </c>
      <c r="C471" s="183"/>
      <c r="D471" s="171" t="s">
        <v>353</v>
      </c>
      <c r="E471" s="200">
        <f t="shared" si="87"/>
        <v>809.5</v>
      </c>
      <c r="F471" s="200">
        <f t="shared" si="87"/>
        <v>809.5</v>
      </c>
      <c r="G471" s="200">
        <f t="shared" si="87"/>
        <v>0</v>
      </c>
      <c r="H471" s="172">
        <f t="shared" si="80"/>
        <v>100</v>
      </c>
    </row>
    <row r="472" spans="1:8" ht="54.75" customHeight="1">
      <c r="A472" s="34"/>
      <c r="B472" s="155" t="s">
        <v>445</v>
      </c>
      <c r="C472" s="85"/>
      <c r="D472" s="173" t="s">
        <v>596</v>
      </c>
      <c r="E472" s="200">
        <f t="shared" si="87"/>
        <v>809.5</v>
      </c>
      <c r="F472" s="200">
        <f t="shared" si="87"/>
        <v>809.5</v>
      </c>
      <c r="G472" s="200">
        <f t="shared" si="87"/>
        <v>0</v>
      </c>
      <c r="H472" s="172">
        <f t="shared" si="80"/>
        <v>100</v>
      </c>
    </row>
    <row r="473" spans="1:8" ht="12.75">
      <c r="A473" s="34"/>
      <c r="B473" s="155" t="s">
        <v>446</v>
      </c>
      <c r="C473" s="85"/>
      <c r="D473" s="173" t="s">
        <v>592</v>
      </c>
      <c r="E473" s="200">
        <f t="shared" si="87"/>
        <v>809.5</v>
      </c>
      <c r="F473" s="200">
        <f t="shared" si="87"/>
        <v>809.5</v>
      </c>
      <c r="G473" s="200">
        <f t="shared" si="87"/>
        <v>0</v>
      </c>
      <c r="H473" s="172">
        <f t="shared" si="80"/>
        <v>100</v>
      </c>
    </row>
    <row r="474" spans="1:8" ht="25.5">
      <c r="A474" s="34"/>
      <c r="B474" s="155"/>
      <c r="C474" s="85" t="s">
        <v>18</v>
      </c>
      <c r="D474" s="153" t="s">
        <v>224</v>
      </c>
      <c r="E474" s="200">
        <v>809.5</v>
      </c>
      <c r="F474" s="200">
        <v>809.5</v>
      </c>
      <c r="G474" s="200">
        <f>E474-F474</f>
        <v>0</v>
      </c>
      <c r="H474" s="172">
        <f t="shared" si="80"/>
        <v>100</v>
      </c>
    </row>
    <row r="475" spans="1:8" ht="24">
      <c r="A475" s="20" t="s">
        <v>154</v>
      </c>
      <c r="B475" s="33"/>
      <c r="C475" s="20"/>
      <c r="D475" s="31" t="s">
        <v>155</v>
      </c>
      <c r="E475" s="214">
        <f aca="true" t="shared" si="88" ref="E475:G479">E476</f>
        <v>8347.7</v>
      </c>
      <c r="F475" s="214">
        <f t="shared" si="88"/>
        <v>7404.2</v>
      </c>
      <c r="G475" s="214">
        <f t="shared" si="88"/>
        <v>943.5000000000009</v>
      </c>
      <c r="H475" s="169">
        <f t="shared" si="80"/>
        <v>88.69748553493775</v>
      </c>
    </row>
    <row r="476" spans="1:8" ht="24">
      <c r="A476" s="20" t="s">
        <v>156</v>
      </c>
      <c r="B476" s="33"/>
      <c r="C476" s="20"/>
      <c r="D476" s="31" t="s">
        <v>226</v>
      </c>
      <c r="E476" s="214">
        <f t="shared" si="88"/>
        <v>8347.7</v>
      </c>
      <c r="F476" s="214">
        <f t="shared" si="88"/>
        <v>7404.2</v>
      </c>
      <c r="G476" s="214">
        <f t="shared" si="88"/>
        <v>943.5000000000009</v>
      </c>
      <c r="H476" s="169">
        <f t="shared" si="80"/>
        <v>88.69748553493775</v>
      </c>
    </row>
    <row r="477" spans="1:8" ht="38.25">
      <c r="A477" s="34"/>
      <c r="B477" s="168" t="s">
        <v>364</v>
      </c>
      <c r="C477" s="85"/>
      <c r="D477" s="148" t="s">
        <v>311</v>
      </c>
      <c r="E477" s="215">
        <f t="shared" si="88"/>
        <v>8347.7</v>
      </c>
      <c r="F477" s="215">
        <f t="shared" si="88"/>
        <v>7404.2</v>
      </c>
      <c r="G477" s="215">
        <f>G478</f>
        <v>943.5000000000009</v>
      </c>
      <c r="H477" s="169">
        <f t="shared" si="80"/>
        <v>88.69748553493775</v>
      </c>
    </row>
    <row r="478" spans="1:8" ht="25.5">
      <c r="A478" s="34"/>
      <c r="B478" s="168" t="s">
        <v>371</v>
      </c>
      <c r="C478" s="29"/>
      <c r="D478" s="198" t="s">
        <v>550</v>
      </c>
      <c r="E478" s="215">
        <f t="shared" si="88"/>
        <v>8347.7</v>
      </c>
      <c r="F478" s="215">
        <f t="shared" si="88"/>
        <v>7404.2</v>
      </c>
      <c r="G478" s="215">
        <f t="shared" si="88"/>
        <v>943.5000000000009</v>
      </c>
      <c r="H478" s="169">
        <f t="shared" si="80"/>
        <v>88.69748553493775</v>
      </c>
    </row>
    <row r="479" spans="1:8" ht="25.5">
      <c r="A479" s="34"/>
      <c r="B479" s="175" t="s">
        <v>372</v>
      </c>
      <c r="C479" s="183"/>
      <c r="D479" s="195" t="s">
        <v>551</v>
      </c>
      <c r="E479" s="201">
        <f t="shared" si="88"/>
        <v>8347.7</v>
      </c>
      <c r="F479" s="201">
        <f t="shared" si="88"/>
        <v>7404.2</v>
      </c>
      <c r="G479" s="201">
        <f t="shared" si="88"/>
        <v>943.5000000000009</v>
      </c>
      <c r="H479" s="172">
        <f t="shared" si="80"/>
        <v>88.69748553493775</v>
      </c>
    </row>
    <row r="480" spans="1:8" ht="38.25">
      <c r="A480" s="34"/>
      <c r="B480" s="155" t="s">
        <v>373</v>
      </c>
      <c r="C480" s="85"/>
      <c r="D480" s="153" t="s">
        <v>552</v>
      </c>
      <c r="E480" s="201">
        <f>E481+E482</f>
        <v>8347.7</v>
      </c>
      <c r="F480" s="201">
        <f>F481+F482</f>
        <v>7404.2</v>
      </c>
      <c r="G480" s="201">
        <f>G481+G482</f>
        <v>943.5000000000009</v>
      </c>
      <c r="H480" s="172">
        <f t="shared" si="80"/>
        <v>88.69748553493775</v>
      </c>
    </row>
    <row r="481" spans="1:8" ht="25.5">
      <c r="A481" s="34"/>
      <c r="B481" s="155"/>
      <c r="C481" s="85" t="s">
        <v>23</v>
      </c>
      <c r="D481" s="196" t="s">
        <v>227</v>
      </c>
      <c r="E481" s="201">
        <v>8347.7</v>
      </c>
      <c r="F481" s="201">
        <v>7404.2</v>
      </c>
      <c r="G481" s="200">
        <f>E481-F481</f>
        <v>943.5000000000009</v>
      </c>
      <c r="H481" s="172">
        <f t="shared" si="80"/>
        <v>88.69748553493775</v>
      </c>
    </row>
    <row r="482" spans="1:8" ht="12.75">
      <c r="A482" s="34"/>
      <c r="B482" s="155"/>
      <c r="C482" s="85" t="s">
        <v>19</v>
      </c>
      <c r="D482" s="153" t="s">
        <v>20</v>
      </c>
      <c r="E482" s="201">
        <v>0</v>
      </c>
      <c r="F482" s="201">
        <v>0</v>
      </c>
      <c r="G482" s="200">
        <f>E482-F482</f>
        <v>0</v>
      </c>
      <c r="H482" s="169" t="str">
        <f t="shared" si="80"/>
        <v>-</v>
      </c>
    </row>
    <row r="483" spans="1:8" ht="12.75">
      <c r="A483" s="20" t="s">
        <v>643</v>
      </c>
      <c r="B483" s="33"/>
      <c r="C483" s="20"/>
      <c r="D483" s="37" t="s">
        <v>130</v>
      </c>
      <c r="E483" s="214">
        <f aca="true" t="shared" si="89" ref="E483:G484">E484</f>
        <v>0</v>
      </c>
      <c r="F483" s="214">
        <f t="shared" si="89"/>
        <v>0</v>
      </c>
      <c r="G483" s="214">
        <f t="shared" si="89"/>
        <v>0</v>
      </c>
      <c r="H483" s="169" t="str">
        <f t="shared" si="80"/>
        <v>-</v>
      </c>
    </row>
    <row r="484" spans="1:8" ht="12.75">
      <c r="A484" s="34"/>
      <c r="B484" s="208" t="s">
        <v>645</v>
      </c>
      <c r="C484" s="29"/>
      <c r="D484" s="211" t="s">
        <v>650</v>
      </c>
      <c r="E484" s="214">
        <f t="shared" si="89"/>
        <v>0</v>
      </c>
      <c r="F484" s="214">
        <f t="shared" si="89"/>
        <v>0</v>
      </c>
      <c r="G484" s="214">
        <f t="shared" si="89"/>
        <v>0</v>
      </c>
      <c r="H484" s="169" t="str">
        <f t="shared" si="80"/>
        <v>-</v>
      </c>
    </row>
    <row r="485" spans="1:8" ht="12.75">
      <c r="A485" s="34"/>
      <c r="B485" s="209" t="s">
        <v>646</v>
      </c>
      <c r="C485" s="85" t="s">
        <v>647</v>
      </c>
      <c r="D485" s="212" t="s">
        <v>650</v>
      </c>
      <c r="E485" s="200">
        <v>0</v>
      </c>
      <c r="F485" s="200">
        <v>0</v>
      </c>
      <c r="G485" s="200">
        <f>E485-F485</f>
        <v>0</v>
      </c>
      <c r="H485" s="169" t="str">
        <f t="shared" si="80"/>
        <v>-</v>
      </c>
    </row>
    <row r="486" spans="1:8" ht="12.75">
      <c r="A486" s="44"/>
      <c r="B486" s="44"/>
      <c r="C486" s="44"/>
      <c r="D486" s="213" t="s">
        <v>153</v>
      </c>
      <c r="E486" s="214">
        <f>E9+E124+E165+E236+E361+E392+E430+E454+E475+E483+E423</f>
        <v>277065.4000000001</v>
      </c>
      <c r="F486" s="214">
        <f>F9+F124+F165+F236+F361+F392+F430+F454+F475+F483+F423</f>
        <v>255964.80000000002</v>
      </c>
      <c r="G486" s="214">
        <f>G9+G124+G165+G236+G361+G392+G430+G454+G475+G483+G423</f>
        <v>21100.6</v>
      </c>
      <c r="H486" s="169">
        <f t="shared" si="80"/>
        <v>92.38425295977049</v>
      </c>
    </row>
  </sheetData>
  <sheetProtection/>
  <autoFilter ref="A8:H486"/>
  <mergeCells count="4">
    <mergeCell ref="A5:H5"/>
    <mergeCell ref="G1:H1"/>
    <mergeCell ref="G2:H2"/>
    <mergeCell ref="G3:H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86"/>
  <sheetViews>
    <sheetView view="pageBreakPreview" zoomScale="90" zoomScaleNormal="90" zoomScaleSheetLayoutView="90" workbookViewId="0" topLeftCell="A1">
      <selection activeCell="H3" sqref="H3:I3"/>
    </sheetView>
  </sheetViews>
  <sheetFormatPr defaultColWidth="9.140625" defaultRowHeight="15"/>
  <cols>
    <col min="1" max="2" width="6.7109375" style="23" customWidth="1"/>
    <col min="3" max="3" width="13.140625" style="23" customWidth="1"/>
    <col min="4" max="4" width="8.7109375" style="23" customWidth="1"/>
    <col min="5" max="5" width="45.8515625" style="24" customWidth="1"/>
    <col min="6" max="6" width="15.7109375" style="92" customWidth="1"/>
    <col min="7" max="7" width="16.7109375" style="92" customWidth="1"/>
    <col min="8" max="8" width="15.421875" style="92" customWidth="1"/>
    <col min="9" max="9" width="15.8515625" style="92" customWidth="1"/>
    <col min="10" max="10" width="9.140625" style="25" hidden="1" customWidth="1"/>
    <col min="11" max="16384" width="9.140625" style="25" customWidth="1"/>
  </cols>
  <sheetData>
    <row r="1" spans="6:10" ht="15.75">
      <c r="F1" s="75"/>
      <c r="G1" s="86"/>
      <c r="H1" s="272" t="s">
        <v>250</v>
      </c>
      <c r="I1" s="272"/>
      <c r="J1" s="124"/>
    </row>
    <row r="2" spans="6:10" ht="46.5" customHeight="1">
      <c r="F2" s="76"/>
      <c r="G2" s="87"/>
      <c r="H2" s="271" t="s">
        <v>847</v>
      </c>
      <c r="I2" s="271"/>
      <c r="J2" s="125"/>
    </row>
    <row r="3" spans="5:10" ht="20.25" customHeight="1">
      <c r="E3" s="27"/>
      <c r="F3" s="94"/>
      <c r="G3" s="86"/>
      <c r="H3" s="271" t="s">
        <v>853</v>
      </c>
      <c r="I3" s="271"/>
      <c r="J3" s="125"/>
    </row>
    <row r="4" spans="6:9" ht="12">
      <c r="F4" s="88"/>
      <c r="G4" s="88"/>
      <c r="H4" s="88"/>
      <c r="I4" s="88"/>
    </row>
    <row r="5" spans="1:9" ht="33" customHeight="1">
      <c r="A5" s="273" t="s">
        <v>839</v>
      </c>
      <c r="B5" s="273"/>
      <c r="C5" s="273"/>
      <c r="D5" s="273"/>
      <c r="E5" s="273"/>
      <c r="F5" s="278"/>
      <c r="G5" s="278"/>
      <c r="H5" s="278"/>
      <c r="I5" s="278"/>
    </row>
    <row r="6" spans="5:9" ht="12">
      <c r="E6" s="28"/>
      <c r="F6" s="89"/>
      <c r="G6" s="89"/>
      <c r="H6" s="89"/>
      <c r="I6" s="89"/>
    </row>
    <row r="7" spans="5:9" ht="12">
      <c r="E7" s="28"/>
      <c r="F7" s="89"/>
      <c r="G7" s="89"/>
      <c r="H7" s="89"/>
      <c r="I7" s="89"/>
    </row>
    <row r="8" spans="1:9" s="30" customFormat="1" ht="29.25" customHeight="1">
      <c r="A8" s="7" t="s">
        <v>95</v>
      </c>
      <c r="B8" s="29" t="s">
        <v>96</v>
      </c>
      <c r="C8" s="29" t="s">
        <v>97</v>
      </c>
      <c r="D8" s="29" t="s">
        <v>98</v>
      </c>
      <c r="E8" s="29" t="s">
        <v>99</v>
      </c>
      <c r="F8" s="90" t="s">
        <v>244</v>
      </c>
      <c r="G8" s="90" t="s">
        <v>245</v>
      </c>
      <c r="H8" s="118" t="s">
        <v>246</v>
      </c>
      <c r="I8" s="118" t="s">
        <v>247</v>
      </c>
    </row>
    <row r="9" spans="1:9" ht="24">
      <c r="A9" s="20" t="s">
        <v>84</v>
      </c>
      <c r="B9" s="20"/>
      <c r="C9" s="20"/>
      <c r="D9" s="20"/>
      <c r="E9" s="31" t="s">
        <v>100</v>
      </c>
      <c r="F9" s="215">
        <f>F10</f>
        <v>6740.100000000001</v>
      </c>
      <c r="G9" s="215">
        <f>G10</f>
        <v>6693.000000000002</v>
      </c>
      <c r="H9" s="169">
        <f>F9-G9</f>
        <v>47.099999999999454</v>
      </c>
      <c r="I9" s="169">
        <f>G9/F9*100</f>
        <v>99.3011973116126</v>
      </c>
    </row>
    <row r="10" spans="1:9" ht="12.75">
      <c r="A10" s="20"/>
      <c r="B10" s="20" t="s">
        <v>101</v>
      </c>
      <c r="C10" s="20"/>
      <c r="D10" s="20"/>
      <c r="E10" s="32" t="s">
        <v>102</v>
      </c>
      <c r="F10" s="215">
        <f>F11+F28</f>
        <v>6740.100000000001</v>
      </c>
      <c r="G10" s="215">
        <f>G11+G28</f>
        <v>6693.000000000002</v>
      </c>
      <c r="H10" s="215">
        <f>H11+H28</f>
        <v>47.099999999999454</v>
      </c>
      <c r="I10" s="169">
        <f aca="true" t="shared" si="0" ref="I10:I98">G10/F10*100</f>
        <v>99.3011973116126</v>
      </c>
    </row>
    <row r="11" spans="1:9" ht="48">
      <c r="A11" s="20"/>
      <c r="B11" s="20" t="s">
        <v>103</v>
      </c>
      <c r="C11" s="33"/>
      <c r="D11" s="20"/>
      <c r="E11" s="31" t="s">
        <v>104</v>
      </c>
      <c r="F11" s="215">
        <f>F16+F12+F25</f>
        <v>6258.300000000001</v>
      </c>
      <c r="G11" s="215">
        <f>G16+G12+G25</f>
        <v>6240.200000000002</v>
      </c>
      <c r="H11" s="215">
        <f>H16+H12+H25</f>
        <v>18.099999999999454</v>
      </c>
      <c r="I11" s="169">
        <f t="shared" si="0"/>
        <v>99.71078407874344</v>
      </c>
    </row>
    <row r="12" spans="1:9" ht="38.25">
      <c r="A12" s="20"/>
      <c r="B12" s="20"/>
      <c r="C12" s="168" t="s">
        <v>422</v>
      </c>
      <c r="D12" s="29"/>
      <c r="E12" s="148" t="s">
        <v>648</v>
      </c>
      <c r="F12" s="214">
        <f aca="true" t="shared" si="1" ref="F12:G14">F13</f>
        <v>36.6</v>
      </c>
      <c r="G12" s="214">
        <f t="shared" si="1"/>
        <v>36.6</v>
      </c>
      <c r="H12" s="169">
        <f aca="true" t="shared" si="2" ref="H12:H126">F12-G12</f>
        <v>0</v>
      </c>
      <c r="I12" s="169">
        <f t="shared" si="0"/>
        <v>100</v>
      </c>
    </row>
    <row r="13" spans="1:9" ht="38.25">
      <c r="A13" s="20"/>
      <c r="B13" s="20"/>
      <c r="C13" s="175" t="s">
        <v>423</v>
      </c>
      <c r="D13" s="183"/>
      <c r="E13" s="171" t="s">
        <v>581</v>
      </c>
      <c r="F13" s="200">
        <f t="shared" si="1"/>
        <v>36.6</v>
      </c>
      <c r="G13" s="200">
        <f t="shared" si="1"/>
        <v>36.6</v>
      </c>
      <c r="H13" s="172">
        <f t="shared" si="2"/>
        <v>0</v>
      </c>
      <c r="I13" s="172">
        <f t="shared" si="0"/>
        <v>100</v>
      </c>
    </row>
    <row r="14" spans="1:9" ht="25.5">
      <c r="A14" s="20"/>
      <c r="B14" s="20"/>
      <c r="C14" s="155" t="s">
        <v>424</v>
      </c>
      <c r="D14" s="85"/>
      <c r="E14" s="173" t="s">
        <v>582</v>
      </c>
      <c r="F14" s="200">
        <f t="shared" si="1"/>
        <v>36.6</v>
      </c>
      <c r="G14" s="200">
        <f t="shared" si="1"/>
        <v>36.6</v>
      </c>
      <c r="H14" s="172">
        <f t="shared" si="2"/>
        <v>0</v>
      </c>
      <c r="I14" s="172">
        <f t="shared" si="0"/>
        <v>100</v>
      </c>
    </row>
    <row r="15" spans="1:9" ht="25.5">
      <c r="A15" s="20"/>
      <c r="B15" s="20"/>
      <c r="C15" s="155"/>
      <c r="D15" s="85" t="s">
        <v>18</v>
      </c>
      <c r="E15" s="153" t="s">
        <v>224</v>
      </c>
      <c r="F15" s="200">
        <v>36.6</v>
      </c>
      <c r="G15" s="200">
        <v>36.6</v>
      </c>
      <c r="H15" s="172">
        <f t="shared" si="2"/>
        <v>0</v>
      </c>
      <c r="I15" s="172">
        <f t="shared" si="0"/>
        <v>100</v>
      </c>
    </row>
    <row r="16" spans="1:9" ht="25.5">
      <c r="A16" s="34"/>
      <c r="B16" s="34"/>
      <c r="C16" s="168" t="s">
        <v>528</v>
      </c>
      <c r="D16" s="29"/>
      <c r="E16" s="178" t="s">
        <v>310</v>
      </c>
      <c r="F16" s="214">
        <f>F17+F21+F23</f>
        <v>5850.1</v>
      </c>
      <c r="G16" s="214">
        <f>G17+G21+G23</f>
        <v>5832.000000000001</v>
      </c>
      <c r="H16" s="169">
        <f t="shared" si="2"/>
        <v>18.099999999999454</v>
      </c>
      <c r="I16" s="169">
        <f t="shared" si="0"/>
        <v>99.69060357942601</v>
      </c>
    </row>
    <row r="17" spans="1:9" ht="25.5">
      <c r="A17" s="34"/>
      <c r="B17" s="34"/>
      <c r="C17" s="155" t="s">
        <v>529</v>
      </c>
      <c r="D17" s="85"/>
      <c r="E17" s="176" t="s">
        <v>546</v>
      </c>
      <c r="F17" s="200">
        <f>F18+F19+F20</f>
        <v>2547.1000000000004</v>
      </c>
      <c r="G17" s="200">
        <f>G18+G19+G20</f>
        <v>2543.0000000000005</v>
      </c>
      <c r="H17" s="172">
        <f t="shared" si="2"/>
        <v>4.099999999999909</v>
      </c>
      <c r="I17" s="172">
        <f t="shared" si="0"/>
        <v>99.83903262533862</v>
      </c>
    </row>
    <row r="18" spans="1:9" ht="51">
      <c r="A18" s="34"/>
      <c r="B18" s="34"/>
      <c r="C18" s="155"/>
      <c r="D18" s="85" t="s">
        <v>17</v>
      </c>
      <c r="E18" s="153" t="s">
        <v>223</v>
      </c>
      <c r="F18" s="200">
        <f>1602.9+484</f>
        <v>2086.9</v>
      </c>
      <c r="G18" s="200">
        <f>1602.8+483.1</f>
        <v>2085.9</v>
      </c>
      <c r="H18" s="172">
        <f t="shared" si="2"/>
        <v>1</v>
      </c>
      <c r="I18" s="172">
        <f t="shared" si="0"/>
        <v>99.95208203555514</v>
      </c>
    </row>
    <row r="19" spans="1:9" ht="25.5">
      <c r="A19" s="34"/>
      <c r="B19" s="34"/>
      <c r="C19" s="155"/>
      <c r="D19" s="85" t="s">
        <v>18</v>
      </c>
      <c r="E19" s="153" t="s">
        <v>224</v>
      </c>
      <c r="F19" s="200">
        <f>226.9+232.9</f>
        <v>459.8</v>
      </c>
      <c r="G19" s="200">
        <f>226.8+229.9</f>
        <v>456.70000000000005</v>
      </c>
      <c r="H19" s="172">
        <f t="shared" si="2"/>
        <v>3.099999999999966</v>
      </c>
      <c r="I19" s="172">
        <f t="shared" si="0"/>
        <v>99.32579382340148</v>
      </c>
    </row>
    <row r="20" spans="1:9" ht="12.75">
      <c r="A20" s="34"/>
      <c r="B20" s="34"/>
      <c r="C20" s="155"/>
      <c r="D20" s="85" t="s">
        <v>19</v>
      </c>
      <c r="E20" s="153" t="s">
        <v>20</v>
      </c>
      <c r="F20" s="200">
        <v>0.4</v>
      </c>
      <c r="G20" s="200">
        <v>0.4</v>
      </c>
      <c r="H20" s="172">
        <f t="shared" si="2"/>
        <v>0</v>
      </c>
      <c r="I20" s="172">
        <f t="shared" si="0"/>
        <v>100</v>
      </c>
    </row>
    <row r="21" spans="1:9" ht="25.5">
      <c r="A21" s="34"/>
      <c r="B21" s="34"/>
      <c r="C21" s="155" t="s">
        <v>531</v>
      </c>
      <c r="D21" s="85"/>
      <c r="E21" s="176" t="s">
        <v>241</v>
      </c>
      <c r="F21" s="200">
        <f>F22</f>
        <v>1351.6</v>
      </c>
      <c r="G21" s="200">
        <f>G22</f>
        <v>1337.7</v>
      </c>
      <c r="H21" s="172">
        <f t="shared" si="2"/>
        <v>13.899999999999864</v>
      </c>
      <c r="I21" s="172">
        <f t="shared" si="0"/>
        <v>98.97158922758213</v>
      </c>
    </row>
    <row r="22" spans="1:9" ht="51">
      <c r="A22" s="34"/>
      <c r="B22" s="34"/>
      <c r="C22" s="85"/>
      <c r="D22" s="85" t="s">
        <v>17</v>
      </c>
      <c r="E22" s="153" t="s">
        <v>223</v>
      </c>
      <c r="F22" s="200">
        <v>1351.6</v>
      </c>
      <c r="G22" s="200">
        <v>1337.7</v>
      </c>
      <c r="H22" s="172">
        <f t="shared" si="2"/>
        <v>13.899999999999864</v>
      </c>
      <c r="I22" s="172">
        <f t="shared" si="0"/>
        <v>98.97158922758213</v>
      </c>
    </row>
    <row r="23" spans="1:9" ht="25.5">
      <c r="A23" s="34"/>
      <c r="B23" s="34"/>
      <c r="C23" s="155" t="s">
        <v>532</v>
      </c>
      <c r="D23" s="85"/>
      <c r="E23" s="176" t="s">
        <v>221</v>
      </c>
      <c r="F23" s="200">
        <f>F24</f>
        <v>1951.4</v>
      </c>
      <c r="G23" s="200">
        <f>G24</f>
        <v>1951.3</v>
      </c>
      <c r="H23" s="172">
        <f t="shared" si="2"/>
        <v>0.10000000000013642</v>
      </c>
      <c r="I23" s="172">
        <f t="shared" si="0"/>
        <v>99.99487547401864</v>
      </c>
    </row>
    <row r="24" spans="1:9" ht="51">
      <c r="A24" s="34"/>
      <c r="B24" s="34"/>
      <c r="C24" s="155"/>
      <c r="D24" s="85" t="s">
        <v>17</v>
      </c>
      <c r="E24" s="153" t="s">
        <v>223</v>
      </c>
      <c r="F24" s="200">
        <v>1951.4</v>
      </c>
      <c r="G24" s="200">
        <v>1951.3</v>
      </c>
      <c r="H24" s="172">
        <f t="shared" si="2"/>
        <v>0.10000000000013642</v>
      </c>
      <c r="I24" s="172">
        <f t="shared" si="0"/>
        <v>99.99487547401864</v>
      </c>
    </row>
    <row r="25" spans="1:9" ht="38.25">
      <c r="A25" s="34"/>
      <c r="B25" s="34"/>
      <c r="C25" s="168" t="s">
        <v>535</v>
      </c>
      <c r="D25" s="29"/>
      <c r="E25" s="198" t="s">
        <v>307</v>
      </c>
      <c r="F25" s="214">
        <f>F26</f>
        <v>371.6</v>
      </c>
      <c r="G25" s="214">
        <f>G26</f>
        <v>371.6</v>
      </c>
      <c r="H25" s="169">
        <f t="shared" si="2"/>
        <v>0</v>
      </c>
      <c r="I25" s="169">
        <f t="shared" si="0"/>
        <v>100</v>
      </c>
    </row>
    <row r="26" spans="1:9" ht="12.75">
      <c r="A26" s="34"/>
      <c r="B26" s="20"/>
      <c r="C26" s="155" t="s">
        <v>790</v>
      </c>
      <c r="D26" s="85"/>
      <c r="E26" s="153" t="s">
        <v>791</v>
      </c>
      <c r="F26" s="200">
        <f>F27</f>
        <v>371.6</v>
      </c>
      <c r="G26" s="200">
        <f>G27</f>
        <v>371.6</v>
      </c>
      <c r="H26" s="172">
        <f t="shared" si="2"/>
        <v>0</v>
      </c>
      <c r="I26" s="172">
        <f t="shared" si="0"/>
        <v>100</v>
      </c>
    </row>
    <row r="27" spans="1:9" ht="12.75">
      <c r="A27" s="34"/>
      <c r="B27" s="34"/>
      <c r="C27" s="155"/>
      <c r="D27" s="85" t="s">
        <v>24</v>
      </c>
      <c r="E27" s="153" t="s">
        <v>110</v>
      </c>
      <c r="F27" s="200">
        <v>371.6</v>
      </c>
      <c r="G27" s="200">
        <v>371.6</v>
      </c>
      <c r="H27" s="172">
        <f t="shared" si="2"/>
        <v>0</v>
      </c>
      <c r="I27" s="172">
        <f t="shared" si="0"/>
        <v>100</v>
      </c>
    </row>
    <row r="28" spans="1:9" ht="12.75">
      <c r="A28" s="34"/>
      <c r="B28" s="20" t="s">
        <v>157</v>
      </c>
      <c r="C28" s="20"/>
      <c r="D28" s="20"/>
      <c r="E28" s="31" t="s">
        <v>112</v>
      </c>
      <c r="F28" s="214">
        <f>F34+F29</f>
        <v>481.79999999999995</v>
      </c>
      <c r="G28" s="214">
        <f>G34+G29</f>
        <v>452.79999999999995</v>
      </c>
      <c r="H28" s="214">
        <f>H34+H29</f>
        <v>29</v>
      </c>
      <c r="I28" s="169">
        <f t="shared" si="0"/>
        <v>93.98090493980905</v>
      </c>
    </row>
    <row r="29" spans="1:9" ht="51">
      <c r="A29" s="34"/>
      <c r="B29" s="20"/>
      <c r="C29" s="168" t="s">
        <v>411</v>
      </c>
      <c r="D29" s="29"/>
      <c r="E29" s="148" t="s">
        <v>313</v>
      </c>
      <c r="F29" s="214">
        <f>F30</f>
        <v>428.2</v>
      </c>
      <c r="G29" s="214">
        <f aca="true" t="shared" si="3" ref="G29:H32">G30</f>
        <v>399.2</v>
      </c>
      <c r="H29" s="214">
        <f t="shared" si="3"/>
        <v>29</v>
      </c>
      <c r="I29" s="169">
        <f t="shared" si="0"/>
        <v>93.22746380196169</v>
      </c>
    </row>
    <row r="30" spans="1:9" ht="51">
      <c r="A30" s="34"/>
      <c r="B30" s="20"/>
      <c r="C30" s="175" t="s">
        <v>419</v>
      </c>
      <c r="D30" s="85"/>
      <c r="E30" s="171" t="s">
        <v>315</v>
      </c>
      <c r="F30" s="200">
        <f>F31</f>
        <v>428.2</v>
      </c>
      <c r="G30" s="200">
        <f t="shared" si="3"/>
        <v>399.2</v>
      </c>
      <c r="H30" s="200">
        <f t="shared" si="3"/>
        <v>29</v>
      </c>
      <c r="I30" s="172">
        <f t="shared" si="0"/>
        <v>93.22746380196169</v>
      </c>
    </row>
    <row r="31" spans="1:9" ht="51">
      <c r="A31" s="34"/>
      <c r="B31" s="20"/>
      <c r="C31" s="155" t="s">
        <v>420</v>
      </c>
      <c r="D31" s="85"/>
      <c r="E31" s="153" t="s">
        <v>831</v>
      </c>
      <c r="F31" s="200">
        <f>F32</f>
        <v>428.2</v>
      </c>
      <c r="G31" s="200">
        <f t="shared" si="3"/>
        <v>399.2</v>
      </c>
      <c r="H31" s="200">
        <f t="shared" si="3"/>
        <v>29</v>
      </c>
      <c r="I31" s="172">
        <f t="shared" si="0"/>
        <v>93.22746380196169</v>
      </c>
    </row>
    <row r="32" spans="1:9" ht="76.5">
      <c r="A32" s="34"/>
      <c r="B32" s="20"/>
      <c r="C32" s="155" t="s">
        <v>421</v>
      </c>
      <c r="D32" s="85"/>
      <c r="E32" s="153" t="s">
        <v>832</v>
      </c>
      <c r="F32" s="200">
        <f>F33</f>
        <v>428.2</v>
      </c>
      <c r="G32" s="200">
        <f t="shared" si="3"/>
        <v>399.2</v>
      </c>
      <c r="H32" s="200">
        <f t="shared" si="3"/>
        <v>29</v>
      </c>
      <c r="I32" s="172">
        <f t="shared" si="0"/>
        <v>93.22746380196169</v>
      </c>
    </row>
    <row r="33" spans="1:9" ht="25.5">
      <c r="A33" s="34"/>
      <c r="B33" s="20"/>
      <c r="C33" s="155"/>
      <c r="D33" s="85" t="s">
        <v>18</v>
      </c>
      <c r="E33" s="153" t="s">
        <v>224</v>
      </c>
      <c r="F33" s="200">
        <v>428.2</v>
      </c>
      <c r="G33" s="200">
        <v>399.2</v>
      </c>
      <c r="H33" s="172">
        <f t="shared" si="2"/>
        <v>29</v>
      </c>
      <c r="I33" s="172">
        <f t="shared" si="0"/>
        <v>93.22746380196169</v>
      </c>
    </row>
    <row r="34" spans="1:9" ht="25.5">
      <c r="A34" s="34"/>
      <c r="B34" s="34"/>
      <c r="C34" s="168" t="s">
        <v>536</v>
      </c>
      <c r="D34" s="29"/>
      <c r="E34" s="178" t="s">
        <v>317</v>
      </c>
      <c r="F34" s="214">
        <f>F35+F37</f>
        <v>53.599999999999994</v>
      </c>
      <c r="G34" s="214">
        <f>G35+G37</f>
        <v>53.599999999999994</v>
      </c>
      <c r="H34" s="214">
        <f>H35+H37</f>
        <v>0</v>
      </c>
      <c r="I34" s="169">
        <f t="shared" si="0"/>
        <v>100</v>
      </c>
    </row>
    <row r="35" spans="1:9" ht="38.25">
      <c r="A35" s="34"/>
      <c r="B35" s="34"/>
      <c r="C35" s="155" t="s">
        <v>537</v>
      </c>
      <c r="D35" s="85"/>
      <c r="E35" s="173" t="s">
        <v>709</v>
      </c>
      <c r="F35" s="200">
        <f>F36</f>
        <v>50.3</v>
      </c>
      <c r="G35" s="200">
        <f>G36</f>
        <v>50.3</v>
      </c>
      <c r="H35" s="200">
        <f>H36</f>
        <v>0</v>
      </c>
      <c r="I35" s="172">
        <f t="shared" si="0"/>
        <v>100</v>
      </c>
    </row>
    <row r="36" spans="1:9" ht="17.25" customHeight="1">
      <c r="A36" s="34"/>
      <c r="B36" s="34"/>
      <c r="C36" s="180"/>
      <c r="D36" s="85" t="s">
        <v>19</v>
      </c>
      <c r="E36" s="153" t="s">
        <v>20</v>
      </c>
      <c r="F36" s="200">
        <v>50.3</v>
      </c>
      <c r="G36" s="200">
        <v>50.3</v>
      </c>
      <c r="H36" s="172">
        <f t="shared" si="2"/>
        <v>0</v>
      </c>
      <c r="I36" s="172">
        <f t="shared" si="0"/>
        <v>100</v>
      </c>
    </row>
    <row r="37" spans="1:9" ht="29.25" customHeight="1">
      <c r="A37" s="34"/>
      <c r="B37" s="34"/>
      <c r="C37" s="155" t="s">
        <v>538</v>
      </c>
      <c r="D37" s="85"/>
      <c r="E37" s="176" t="s">
        <v>819</v>
      </c>
      <c r="F37" s="200">
        <f>F38</f>
        <v>3.3</v>
      </c>
      <c r="G37" s="200">
        <f>G38</f>
        <v>3.3</v>
      </c>
      <c r="H37" s="200">
        <f>H38</f>
        <v>0</v>
      </c>
      <c r="I37" s="172">
        <f t="shared" si="0"/>
        <v>100</v>
      </c>
    </row>
    <row r="38" spans="1:9" ht="17.25" customHeight="1">
      <c r="A38" s="34"/>
      <c r="B38" s="34"/>
      <c r="C38" s="180"/>
      <c r="D38" s="85" t="s">
        <v>21</v>
      </c>
      <c r="E38" s="153" t="s">
        <v>22</v>
      </c>
      <c r="F38" s="200">
        <v>3.3</v>
      </c>
      <c r="G38" s="200">
        <v>3.3</v>
      </c>
      <c r="H38" s="172">
        <f t="shared" si="2"/>
        <v>0</v>
      </c>
      <c r="I38" s="172">
        <f t="shared" si="0"/>
        <v>100</v>
      </c>
    </row>
    <row r="39" spans="1:9" ht="24">
      <c r="A39" s="20" t="s">
        <v>85</v>
      </c>
      <c r="B39" s="20"/>
      <c r="C39" s="20"/>
      <c r="D39" s="20"/>
      <c r="E39" s="31" t="s">
        <v>105</v>
      </c>
      <c r="F39" s="215">
        <f>F40+F109+F161+F175+F142+F133</f>
        <v>48273.69999999999</v>
      </c>
      <c r="G39" s="215">
        <f>G40+G109+G161+G175+G142+G133</f>
        <v>46910.7</v>
      </c>
      <c r="H39" s="215">
        <f>H40+H109+H161+H175+H142+H133</f>
        <v>1362.9999999999986</v>
      </c>
      <c r="I39" s="169">
        <f t="shared" si="0"/>
        <v>97.17651640541331</v>
      </c>
    </row>
    <row r="40" spans="1:9" ht="12.75">
      <c r="A40" s="20"/>
      <c r="B40" s="20" t="s">
        <v>101</v>
      </c>
      <c r="C40" s="20"/>
      <c r="D40" s="20"/>
      <c r="E40" s="32" t="s">
        <v>102</v>
      </c>
      <c r="F40" s="215">
        <f>F41+F45+F69+F65</f>
        <v>35915.899999999994</v>
      </c>
      <c r="G40" s="215">
        <f>G41+G45+G69+G65</f>
        <v>35600</v>
      </c>
      <c r="H40" s="215">
        <f>H41+H45+H69+H65</f>
        <v>315.8999999999976</v>
      </c>
      <c r="I40" s="169">
        <f t="shared" si="0"/>
        <v>99.12044526240469</v>
      </c>
    </row>
    <row r="41" spans="1:9" ht="48.75" customHeight="1">
      <c r="A41" s="20"/>
      <c r="B41" s="20" t="s">
        <v>106</v>
      </c>
      <c r="C41" s="33"/>
      <c r="D41" s="20"/>
      <c r="E41" s="31" t="s">
        <v>107</v>
      </c>
      <c r="F41" s="215">
        <f aca="true" t="shared" si="4" ref="F41:G43">F42</f>
        <v>1351.6</v>
      </c>
      <c r="G41" s="215">
        <f t="shared" si="4"/>
        <v>1351.4</v>
      </c>
      <c r="H41" s="169">
        <f t="shared" si="2"/>
        <v>0.1999999999998181</v>
      </c>
      <c r="I41" s="169">
        <f t="shared" si="0"/>
        <v>99.98520272269904</v>
      </c>
    </row>
    <row r="42" spans="1:9" ht="25.5">
      <c r="A42" s="34"/>
      <c r="B42" s="34"/>
      <c r="C42" s="168" t="s">
        <v>528</v>
      </c>
      <c r="D42" s="29"/>
      <c r="E42" s="178" t="s">
        <v>310</v>
      </c>
      <c r="F42" s="214">
        <f t="shared" si="4"/>
        <v>1351.6</v>
      </c>
      <c r="G42" s="214">
        <f t="shared" si="4"/>
        <v>1351.4</v>
      </c>
      <c r="H42" s="169">
        <f>F42-G42</f>
        <v>0.1999999999998181</v>
      </c>
      <c r="I42" s="169">
        <f>G42/F42*100</f>
        <v>99.98520272269904</v>
      </c>
    </row>
    <row r="43" spans="1:9" ht="27" customHeight="1">
      <c r="A43" s="34"/>
      <c r="B43" s="34"/>
      <c r="C43" s="155" t="s">
        <v>530</v>
      </c>
      <c r="D43" s="85"/>
      <c r="E43" s="173" t="s">
        <v>222</v>
      </c>
      <c r="F43" s="200">
        <f t="shared" si="4"/>
        <v>1351.6</v>
      </c>
      <c r="G43" s="200">
        <f t="shared" si="4"/>
        <v>1351.4</v>
      </c>
      <c r="H43" s="172">
        <f>F43-G43</f>
        <v>0.1999999999998181</v>
      </c>
      <c r="I43" s="172">
        <f>G43/F43*100</f>
        <v>99.98520272269904</v>
      </c>
    </row>
    <row r="44" spans="1:9" ht="51">
      <c r="A44" s="34"/>
      <c r="B44" s="34"/>
      <c r="C44" s="155"/>
      <c r="D44" s="85" t="s">
        <v>17</v>
      </c>
      <c r="E44" s="153" t="s">
        <v>223</v>
      </c>
      <c r="F44" s="200">
        <v>1351.6</v>
      </c>
      <c r="G44" s="200">
        <v>1351.4</v>
      </c>
      <c r="H44" s="172">
        <f>F44-G44</f>
        <v>0.1999999999998181</v>
      </c>
      <c r="I44" s="172">
        <f>G44/F44*100</f>
        <v>99.98520272269904</v>
      </c>
    </row>
    <row r="45" spans="1:9" ht="48">
      <c r="A45" s="34"/>
      <c r="B45" s="20" t="s">
        <v>108</v>
      </c>
      <c r="C45" s="35"/>
      <c r="D45" s="34"/>
      <c r="E45" s="31" t="s">
        <v>109</v>
      </c>
      <c r="F45" s="214">
        <f>F46+F50+F59+F62</f>
        <v>19828.6</v>
      </c>
      <c r="G45" s="214">
        <f>G46+G50+G59+G62</f>
        <v>19648.7</v>
      </c>
      <c r="H45" s="214">
        <f>H46+H50+H59+H62</f>
        <v>179.89999999999708</v>
      </c>
      <c r="I45" s="169">
        <f>G45/F45*100</f>
        <v>99.09272465025268</v>
      </c>
    </row>
    <row r="46" spans="1:9" ht="38.25">
      <c r="A46" s="34"/>
      <c r="B46" s="20"/>
      <c r="C46" s="168" t="s">
        <v>422</v>
      </c>
      <c r="D46" s="29"/>
      <c r="E46" s="148" t="s">
        <v>648</v>
      </c>
      <c r="F46" s="214">
        <f aca="true" t="shared" si="5" ref="F46:G48">F47</f>
        <v>21</v>
      </c>
      <c r="G46" s="214">
        <f t="shared" si="5"/>
        <v>20.8</v>
      </c>
      <c r="H46" s="169">
        <f>F46-G46</f>
        <v>0.1999999999999993</v>
      </c>
      <c r="I46" s="169">
        <f>G46/F46*100</f>
        <v>99.04761904761905</v>
      </c>
    </row>
    <row r="47" spans="1:9" ht="38.25">
      <c r="A47" s="34"/>
      <c r="B47" s="20"/>
      <c r="C47" s="175" t="s">
        <v>423</v>
      </c>
      <c r="D47" s="183"/>
      <c r="E47" s="171" t="s">
        <v>581</v>
      </c>
      <c r="F47" s="200">
        <f t="shared" si="5"/>
        <v>21</v>
      </c>
      <c r="G47" s="200">
        <f t="shared" si="5"/>
        <v>20.8</v>
      </c>
      <c r="H47" s="172">
        <f t="shared" si="2"/>
        <v>0.1999999999999993</v>
      </c>
      <c r="I47" s="172">
        <f t="shared" si="0"/>
        <v>99.04761904761905</v>
      </c>
    </row>
    <row r="48" spans="1:9" ht="25.5">
      <c r="A48" s="34"/>
      <c r="B48" s="20"/>
      <c r="C48" s="155" t="s">
        <v>424</v>
      </c>
      <c r="D48" s="85"/>
      <c r="E48" s="173" t="s">
        <v>582</v>
      </c>
      <c r="F48" s="200">
        <f t="shared" si="5"/>
        <v>21</v>
      </c>
      <c r="G48" s="200">
        <f t="shared" si="5"/>
        <v>20.8</v>
      </c>
      <c r="H48" s="172">
        <f t="shared" si="2"/>
        <v>0.1999999999999993</v>
      </c>
      <c r="I48" s="172">
        <f t="shared" si="0"/>
        <v>99.04761904761905</v>
      </c>
    </row>
    <row r="49" spans="1:9" ht="25.5">
      <c r="A49" s="34"/>
      <c r="B49" s="20"/>
      <c r="C49" s="155"/>
      <c r="D49" s="85" t="s">
        <v>18</v>
      </c>
      <c r="E49" s="153" t="s">
        <v>224</v>
      </c>
      <c r="F49" s="200">
        <v>21</v>
      </c>
      <c r="G49" s="200">
        <v>20.8</v>
      </c>
      <c r="H49" s="172">
        <f t="shared" si="2"/>
        <v>0.1999999999999993</v>
      </c>
      <c r="I49" s="172">
        <f t="shared" si="0"/>
        <v>99.04761904761905</v>
      </c>
    </row>
    <row r="50" spans="1:9" ht="25.5">
      <c r="A50" s="20"/>
      <c r="B50" s="20"/>
      <c r="C50" s="168" t="s">
        <v>528</v>
      </c>
      <c r="D50" s="29"/>
      <c r="E50" s="178" t="s">
        <v>310</v>
      </c>
      <c r="F50" s="214">
        <f>F51+F55+F57</f>
        <v>19580.3</v>
      </c>
      <c r="G50" s="214">
        <f>G51+G55+G57</f>
        <v>19400.600000000002</v>
      </c>
      <c r="H50" s="214">
        <f>H51+H55+H57</f>
        <v>179.6999999999971</v>
      </c>
      <c r="I50" s="169">
        <f t="shared" si="0"/>
        <v>99.08224082368504</v>
      </c>
    </row>
    <row r="51" spans="1:9" ht="25.5">
      <c r="A51" s="34"/>
      <c r="B51" s="34"/>
      <c r="C51" s="155" t="s">
        <v>529</v>
      </c>
      <c r="D51" s="85"/>
      <c r="E51" s="176" t="s">
        <v>546</v>
      </c>
      <c r="F51" s="200">
        <f>F52+F53+F54</f>
        <v>19432.3</v>
      </c>
      <c r="G51" s="200">
        <f>G52+G53+G54</f>
        <v>19252.600000000002</v>
      </c>
      <c r="H51" s="172">
        <f t="shared" si="2"/>
        <v>179.6999999999971</v>
      </c>
      <c r="I51" s="172">
        <f t="shared" si="0"/>
        <v>99.07525099962436</v>
      </c>
    </row>
    <row r="52" spans="1:9" ht="51">
      <c r="A52" s="34"/>
      <c r="B52" s="34"/>
      <c r="C52" s="155"/>
      <c r="D52" s="85" t="s">
        <v>17</v>
      </c>
      <c r="E52" s="153" t="s">
        <v>223</v>
      </c>
      <c r="F52" s="200">
        <v>16423.5</v>
      </c>
      <c r="G52" s="200">
        <f>12660.2+1.8+3761.2</f>
        <v>16423.2</v>
      </c>
      <c r="H52" s="172">
        <f>F52-G52</f>
        <v>0.2999999999992724</v>
      </c>
      <c r="I52" s="172">
        <f>G52/F52*100</f>
        <v>99.9981733491643</v>
      </c>
    </row>
    <row r="53" spans="1:9" ht="25.5">
      <c r="A53" s="34"/>
      <c r="B53" s="20"/>
      <c r="C53" s="155"/>
      <c r="D53" s="85" t="s">
        <v>18</v>
      </c>
      <c r="E53" s="153" t="s">
        <v>224</v>
      </c>
      <c r="F53" s="200">
        <f>672.4+1986.3</f>
        <v>2658.7</v>
      </c>
      <c r="G53" s="200">
        <f>653.5+1829.7</f>
        <v>2483.2</v>
      </c>
      <c r="H53" s="172">
        <f>F53-G53</f>
        <v>175.5</v>
      </c>
      <c r="I53" s="172">
        <f>G53/F53*100</f>
        <v>93.39902960093278</v>
      </c>
    </row>
    <row r="54" spans="1:9" ht="12.75">
      <c r="A54" s="34"/>
      <c r="B54" s="20"/>
      <c r="C54" s="155"/>
      <c r="D54" s="85" t="s">
        <v>19</v>
      </c>
      <c r="E54" s="153" t="s">
        <v>20</v>
      </c>
      <c r="F54" s="200">
        <f>3.2+10.7+336.2</f>
        <v>350.09999999999997</v>
      </c>
      <c r="G54" s="200">
        <f>1.4+10.6+334.2</f>
        <v>346.2</v>
      </c>
      <c r="H54" s="172">
        <f>F54-G54</f>
        <v>3.8999999999999773</v>
      </c>
      <c r="I54" s="172">
        <f>G54/F54*100</f>
        <v>98.88603256212511</v>
      </c>
    </row>
    <row r="55" spans="1:9" ht="25.5">
      <c r="A55" s="34"/>
      <c r="B55" s="20"/>
      <c r="C55" s="155" t="s">
        <v>533</v>
      </c>
      <c r="D55" s="85"/>
      <c r="E55" s="153" t="s">
        <v>362</v>
      </c>
      <c r="F55" s="200">
        <f>F56</f>
        <v>25.9</v>
      </c>
      <c r="G55" s="200">
        <f>G56</f>
        <v>25.9</v>
      </c>
      <c r="H55" s="172">
        <f>F55-G55</f>
        <v>0</v>
      </c>
      <c r="I55" s="172">
        <f>G55/F55*100</f>
        <v>100</v>
      </c>
    </row>
    <row r="56" spans="1:9" ht="25.5">
      <c r="A56" s="34"/>
      <c r="B56" s="20"/>
      <c r="C56" s="155"/>
      <c r="D56" s="85" t="s">
        <v>18</v>
      </c>
      <c r="E56" s="153" t="s">
        <v>224</v>
      </c>
      <c r="F56" s="200">
        <v>25.9</v>
      </c>
      <c r="G56" s="200">
        <v>25.9</v>
      </c>
      <c r="H56" s="172">
        <f t="shared" si="2"/>
        <v>0</v>
      </c>
      <c r="I56" s="172">
        <f t="shared" si="0"/>
        <v>100</v>
      </c>
    </row>
    <row r="57" spans="1:9" ht="38.25">
      <c r="A57" s="34"/>
      <c r="B57" s="20"/>
      <c r="C57" s="155" t="s">
        <v>698</v>
      </c>
      <c r="D57" s="85"/>
      <c r="E57" s="153" t="s">
        <v>699</v>
      </c>
      <c r="F57" s="200">
        <f>F58</f>
        <v>122.1</v>
      </c>
      <c r="G57" s="200">
        <f>G58</f>
        <v>122.1</v>
      </c>
      <c r="H57" s="200">
        <f>H58</f>
        <v>0</v>
      </c>
      <c r="I57" s="172">
        <f t="shared" si="0"/>
        <v>100</v>
      </c>
    </row>
    <row r="58" spans="1:9" ht="51">
      <c r="A58" s="34"/>
      <c r="B58" s="20"/>
      <c r="C58" s="155"/>
      <c r="D58" s="85" t="s">
        <v>17</v>
      </c>
      <c r="E58" s="153" t="s">
        <v>223</v>
      </c>
      <c r="F58" s="200">
        <v>122.1</v>
      </c>
      <c r="G58" s="200">
        <v>122.1</v>
      </c>
      <c r="H58" s="172">
        <f t="shared" si="2"/>
        <v>0</v>
      </c>
      <c r="I58" s="172">
        <f t="shared" si="0"/>
        <v>100</v>
      </c>
    </row>
    <row r="59" spans="1:9" ht="63.75">
      <c r="A59" s="34"/>
      <c r="B59" s="20"/>
      <c r="C59" s="168" t="s">
        <v>792</v>
      </c>
      <c r="D59" s="85"/>
      <c r="E59" s="255" t="s">
        <v>793</v>
      </c>
      <c r="F59" s="214">
        <f aca="true" t="shared" si="6" ref="F59:H60">F60</f>
        <v>207.3</v>
      </c>
      <c r="G59" s="214">
        <f t="shared" si="6"/>
        <v>207.3</v>
      </c>
      <c r="H59" s="214">
        <f t="shared" si="6"/>
        <v>0</v>
      </c>
      <c r="I59" s="169">
        <f t="shared" si="0"/>
        <v>100</v>
      </c>
    </row>
    <row r="60" spans="1:9" ht="51">
      <c r="A60" s="34"/>
      <c r="B60" s="20"/>
      <c r="C60" s="155" t="s">
        <v>794</v>
      </c>
      <c r="D60" s="85"/>
      <c r="E60" s="256" t="s">
        <v>795</v>
      </c>
      <c r="F60" s="200">
        <f t="shared" si="6"/>
        <v>207.3</v>
      </c>
      <c r="G60" s="200">
        <f t="shared" si="6"/>
        <v>207.3</v>
      </c>
      <c r="H60" s="200">
        <f t="shared" si="6"/>
        <v>0</v>
      </c>
      <c r="I60" s="172">
        <f t="shared" si="0"/>
        <v>100</v>
      </c>
    </row>
    <row r="61" spans="1:9" ht="12.75">
      <c r="A61" s="34"/>
      <c r="B61" s="20"/>
      <c r="C61" s="155"/>
      <c r="D61" s="85" t="s">
        <v>24</v>
      </c>
      <c r="E61" s="153" t="s">
        <v>110</v>
      </c>
      <c r="F61" s="200">
        <v>207.3</v>
      </c>
      <c r="G61" s="200">
        <v>207.3</v>
      </c>
      <c r="H61" s="172">
        <f t="shared" si="2"/>
        <v>0</v>
      </c>
      <c r="I61" s="172">
        <f t="shared" si="0"/>
        <v>100</v>
      </c>
    </row>
    <row r="62" spans="1:9" ht="76.5">
      <c r="A62" s="34"/>
      <c r="B62" s="20"/>
      <c r="C62" s="168" t="s">
        <v>798</v>
      </c>
      <c r="D62" s="85"/>
      <c r="E62" s="255" t="s">
        <v>799</v>
      </c>
      <c r="F62" s="214">
        <f aca="true" t="shared" si="7" ref="F62:H63">F63</f>
        <v>20</v>
      </c>
      <c r="G62" s="214">
        <f t="shared" si="7"/>
        <v>20</v>
      </c>
      <c r="H62" s="214">
        <f t="shared" si="7"/>
        <v>0</v>
      </c>
      <c r="I62" s="169">
        <f t="shared" si="0"/>
        <v>100</v>
      </c>
    </row>
    <row r="63" spans="1:9" ht="76.5">
      <c r="A63" s="34"/>
      <c r="B63" s="20"/>
      <c r="C63" s="155" t="s">
        <v>800</v>
      </c>
      <c r="D63" s="85"/>
      <c r="E63" s="256" t="s">
        <v>799</v>
      </c>
      <c r="F63" s="200">
        <f t="shared" si="7"/>
        <v>20</v>
      </c>
      <c r="G63" s="200">
        <f t="shared" si="7"/>
        <v>20</v>
      </c>
      <c r="H63" s="200">
        <f t="shared" si="7"/>
        <v>0</v>
      </c>
      <c r="I63" s="172">
        <f t="shared" si="0"/>
        <v>100</v>
      </c>
    </row>
    <row r="64" spans="1:9" ht="12.75">
      <c r="A64" s="34"/>
      <c r="B64" s="20"/>
      <c r="C64" s="155"/>
      <c r="D64" s="85" t="s">
        <v>24</v>
      </c>
      <c r="E64" s="153" t="s">
        <v>110</v>
      </c>
      <c r="F64" s="200">
        <v>20</v>
      </c>
      <c r="G64" s="200">
        <v>20</v>
      </c>
      <c r="H64" s="172">
        <f t="shared" si="2"/>
        <v>0</v>
      </c>
      <c r="I64" s="172">
        <f t="shared" si="0"/>
        <v>100</v>
      </c>
    </row>
    <row r="65" spans="1:9" ht="12.75">
      <c r="A65" s="34"/>
      <c r="B65" s="20" t="s">
        <v>833</v>
      </c>
      <c r="C65" s="168"/>
      <c r="D65" s="29"/>
      <c r="E65" s="198" t="s">
        <v>834</v>
      </c>
      <c r="F65" s="214">
        <f>F66</f>
        <v>140.6</v>
      </c>
      <c r="G65" s="214">
        <f aca="true" t="shared" si="8" ref="G65:H67">G66</f>
        <v>140.5</v>
      </c>
      <c r="H65" s="214">
        <f t="shared" si="8"/>
        <v>0.09999999999999432</v>
      </c>
      <c r="I65" s="169">
        <f t="shared" si="0"/>
        <v>99.92887624466572</v>
      </c>
    </row>
    <row r="66" spans="1:9" ht="12.75">
      <c r="A66" s="34"/>
      <c r="B66" s="34"/>
      <c r="C66" s="168" t="s">
        <v>826</v>
      </c>
      <c r="D66" s="29"/>
      <c r="E66" s="255" t="s">
        <v>828</v>
      </c>
      <c r="F66" s="214">
        <f>F67</f>
        <v>140.6</v>
      </c>
      <c r="G66" s="214">
        <f t="shared" si="8"/>
        <v>140.5</v>
      </c>
      <c r="H66" s="214">
        <f t="shared" si="8"/>
        <v>0.09999999999999432</v>
      </c>
      <c r="I66" s="169">
        <f t="shared" si="0"/>
        <v>99.92887624466572</v>
      </c>
    </row>
    <row r="67" spans="1:9" ht="12.75">
      <c r="A67" s="34"/>
      <c r="B67" s="34"/>
      <c r="C67" s="155" t="s">
        <v>827</v>
      </c>
      <c r="D67" s="85"/>
      <c r="E67" s="256" t="s">
        <v>829</v>
      </c>
      <c r="F67" s="200">
        <f>F68</f>
        <v>140.6</v>
      </c>
      <c r="G67" s="200">
        <f t="shared" si="8"/>
        <v>140.5</v>
      </c>
      <c r="H67" s="200">
        <f t="shared" si="8"/>
        <v>0.09999999999999432</v>
      </c>
      <c r="I67" s="172">
        <f t="shared" si="0"/>
        <v>99.92887624466572</v>
      </c>
    </row>
    <row r="68" spans="1:9" ht="25.5">
      <c r="A68" s="34"/>
      <c r="B68" s="34"/>
      <c r="C68" s="155"/>
      <c r="D68" s="85" t="s">
        <v>18</v>
      </c>
      <c r="E68" s="153" t="s">
        <v>224</v>
      </c>
      <c r="F68" s="200">
        <v>140.6</v>
      </c>
      <c r="G68" s="200">
        <v>140.5</v>
      </c>
      <c r="H68" s="172">
        <f t="shared" si="2"/>
        <v>0.09999999999999432</v>
      </c>
      <c r="I68" s="172">
        <f t="shared" si="0"/>
        <v>99.92887624466572</v>
      </c>
    </row>
    <row r="69" spans="1:9" ht="12.75">
      <c r="A69" s="20"/>
      <c r="B69" s="20" t="s">
        <v>157</v>
      </c>
      <c r="C69" s="20"/>
      <c r="D69" s="20"/>
      <c r="E69" s="31" t="s">
        <v>112</v>
      </c>
      <c r="F69" s="214">
        <f>F75+F90+F98+F70</f>
        <v>14595.099999999999</v>
      </c>
      <c r="G69" s="214">
        <f>G75+G90+G98+G70</f>
        <v>14459.399999999998</v>
      </c>
      <c r="H69" s="214">
        <f>H75+H90+H98+H70</f>
        <v>135.70000000000073</v>
      </c>
      <c r="I69" s="169">
        <f aca="true" t="shared" si="9" ref="I69:I74">G69/F69*100</f>
        <v>99.07023590109009</v>
      </c>
    </row>
    <row r="70" spans="1:9" ht="51">
      <c r="A70" s="20"/>
      <c r="B70" s="20"/>
      <c r="C70" s="168" t="s">
        <v>374</v>
      </c>
      <c r="D70" s="29"/>
      <c r="E70" s="148" t="s">
        <v>308</v>
      </c>
      <c r="F70" s="214">
        <f>F71</f>
        <v>167.3</v>
      </c>
      <c r="G70" s="214">
        <f aca="true" t="shared" si="10" ref="G70:H73">G71</f>
        <v>167.3</v>
      </c>
      <c r="H70" s="214">
        <f t="shared" si="10"/>
        <v>0</v>
      </c>
      <c r="I70" s="169">
        <f t="shared" si="9"/>
        <v>100</v>
      </c>
    </row>
    <row r="71" spans="1:9" ht="25.5">
      <c r="A71" s="20"/>
      <c r="B71" s="20"/>
      <c r="C71" s="175" t="s">
        <v>375</v>
      </c>
      <c r="D71" s="85"/>
      <c r="E71" s="171" t="s">
        <v>309</v>
      </c>
      <c r="F71" s="200">
        <f>F72</f>
        <v>167.3</v>
      </c>
      <c r="G71" s="200">
        <f t="shared" si="10"/>
        <v>167.3</v>
      </c>
      <c r="H71" s="200">
        <f t="shared" si="10"/>
        <v>0</v>
      </c>
      <c r="I71" s="172">
        <f t="shared" si="9"/>
        <v>100</v>
      </c>
    </row>
    <row r="72" spans="1:9" ht="25.5">
      <c r="A72" s="20"/>
      <c r="B72" s="20"/>
      <c r="C72" s="155" t="s">
        <v>376</v>
      </c>
      <c r="D72" s="85"/>
      <c r="E72" s="173" t="s">
        <v>553</v>
      </c>
      <c r="F72" s="200">
        <f>F73</f>
        <v>167.3</v>
      </c>
      <c r="G72" s="200">
        <f t="shared" si="10"/>
        <v>167.3</v>
      </c>
      <c r="H72" s="200">
        <f t="shared" si="10"/>
        <v>0</v>
      </c>
      <c r="I72" s="172">
        <f t="shared" si="9"/>
        <v>100</v>
      </c>
    </row>
    <row r="73" spans="1:9" ht="25.5">
      <c r="A73" s="20"/>
      <c r="B73" s="20"/>
      <c r="C73" s="155" t="s">
        <v>377</v>
      </c>
      <c r="D73" s="85"/>
      <c r="E73" s="173" t="s">
        <v>554</v>
      </c>
      <c r="F73" s="200">
        <f>F74</f>
        <v>167.3</v>
      </c>
      <c r="G73" s="200">
        <f t="shared" si="10"/>
        <v>167.3</v>
      </c>
      <c r="H73" s="200">
        <f t="shared" si="10"/>
        <v>0</v>
      </c>
      <c r="I73" s="172">
        <f t="shared" si="9"/>
        <v>100</v>
      </c>
    </row>
    <row r="74" spans="1:9" ht="25.5">
      <c r="A74" s="20"/>
      <c r="B74" s="20"/>
      <c r="C74" s="155"/>
      <c r="D74" s="85" t="s">
        <v>18</v>
      </c>
      <c r="E74" s="153" t="s">
        <v>224</v>
      </c>
      <c r="F74" s="200">
        <v>167.3</v>
      </c>
      <c r="G74" s="200">
        <v>167.3</v>
      </c>
      <c r="H74" s="172">
        <f t="shared" si="2"/>
        <v>0</v>
      </c>
      <c r="I74" s="172">
        <f t="shared" si="9"/>
        <v>100</v>
      </c>
    </row>
    <row r="75" spans="1:9" ht="51">
      <c r="A75" s="20"/>
      <c r="B75" s="20"/>
      <c r="C75" s="168" t="s">
        <v>411</v>
      </c>
      <c r="D75" s="29"/>
      <c r="E75" s="148" t="s">
        <v>313</v>
      </c>
      <c r="F75" s="214">
        <f>F76+F79+F82+F86</f>
        <v>306.8</v>
      </c>
      <c r="G75" s="214">
        <f>G76+G79+G82+G86</f>
        <v>262.3</v>
      </c>
      <c r="H75" s="169">
        <f t="shared" si="2"/>
        <v>44.5</v>
      </c>
      <c r="I75" s="169">
        <f t="shared" si="0"/>
        <v>85.49543676662321</v>
      </c>
    </row>
    <row r="76" spans="1:9" ht="38.25">
      <c r="A76" s="20"/>
      <c r="B76" s="20"/>
      <c r="C76" s="175" t="s">
        <v>412</v>
      </c>
      <c r="D76" s="85"/>
      <c r="E76" s="171" t="s">
        <v>574</v>
      </c>
      <c r="F76" s="200">
        <f>F77</f>
        <v>35</v>
      </c>
      <c r="G76" s="200">
        <f>G77</f>
        <v>35</v>
      </c>
      <c r="H76" s="172">
        <f t="shared" si="2"/>
        <v>0</v>
      </c>
      <c r="I76" s="172">
        <f t="shared" si="0"/>
        <v>100</v>
      </c>
    </row>
    <row r="77" spans="1:9" ht="38.25">
      <c r="A77" s="20"/>
      <c r="B77" s="20"/>
      <c r="C77" s="155" t="s">
        <v>413</v>
      </c>
      <c r="D77" s="85"/>
      <c r="E77" s="173" t="s">
        <v>575</v>
      </c>
      <c r="F77" s="200">
        <f>F78</f>
        <v>35</v>
      </c>
      <c r="G77" s="200">
        <f>G78</f>
        <v>35</v>
      </c>
      <c r="H77" s="172">
        <f t="shared" si="2"/>
        <v>0</v>
      </c>
      <c r="I77" s="172">
        <f t="shared" si="0"/>
        <v>100</v>
      </c>
    </row>
    <row r="78" spans="1:9" ht="12.75">
      <c r="A78" s="20"/>
      <c r="B78" s="20"/>
      <c r="C78" s="155"/>
      <c r="D78" s="85" t="s">
        <v>19</v>
      </c>
      <c r="E78" s="153" t="s">
        <v>20</v>
      </c>
      <c r="F78" s="200">
        <v>35</v>
      </c>
      <c r="G78" s="200">
        <v>35</v>
      </c>
      <c r="H78" s="172">
        <f t="shared" si="2"/>
        <v>0</v>
      </c>
      <c r="I78" s="172">
        <f t="shared" si="0"/>
        <v>100</v>
      </c>
    </row>
    <row r="79" spans="1:9" ht="38.25" hidden="1">
      <c r="A79" s="20"/>
      <c r="B79" s="20"/>
      <c r="C79" s="175" t="s">
        <v>414</v>
      </c>
      <c r="D79" s="183"/>
      <c r="E79" s="171" t="s">
        <v>576</v>
      </c>
      <c r="F79" s="200">
        <f>F80</f>
        <v>0</v>
      </c>
      <c r="G79" s="200">
        <f>G80</f>
        <v>0</v>
      </c>
      <c r="H79" s="172">
        <f t="shared" si="2"/>
        <v>0</v>
      </c>
      <c r="I79" s="172" t="e">
        <f t="shared" si="0"/>
        <v>#DIV/0!</v>
      </c>
    </row>
    <row r="80" spans="1:9" ht="25.5" hidden="1">
      <c r="A80" s="20"/>
      <c r="B80" s="20"/>
      <c r="C80" s="155" t="s">
        <v>415</v>
      </c>
      <c r="D80" s="85"/>
      <c r="E80" s="173" t="s">
        <v>577</v>
      </c>
      <c r="F80" s="200">
        <f>F81</f>
        <v>0</v>
      </c>
      <c r="G80" s="200">
        <f>G81</f>
        <v>0</v>
      </c>
      <c r="H80" s="172">
        <f t="shared" si="2"/>
        <v>0</v>
      </c>
      <c r="I80" s="172" t="e">
        <f t="shared" si="0"/>
        <v>#DIV/0!</v>
      </c>
    </row>
    <row r="81" spans="1:9" ht="25.5" hidden="1">
      <c r="A81" s="20"/>
      <c r="B81" s="20"/>
      <c r="C81" s="155"/>
      <c r="D81" s="85" t="s">
        <v>18</v>
      </c>
      <c r="E81" s="153" t="s">
        <v>224</v>
      </c>
      <c r="F81" s="200">
        <v>0</v>
      </c>
      <c r="G81" s="200">
        <v>0</v>
      </c>
      <c r="H81" s="172">
        <f t="shared" si="2"/>
        <v>0</v>
      </c>
      <c r="I81" s="172" t="e">
        <f t="shared" si="0"/>
        <v>#DIV/0!</v>
      </c>
    </row>
    <row r="82" spans="1:9" ht="25.5" hidden="1">
      <c r="A82" s="20"/>
      <c r="B82" s="20"/>
      <c r="C82" s="175" t="s">
        <v>416</v>
      </c>
      <c r="D82" s="85"/>
      <c r="E82" s="171" t="s">
        <v>314</v>
      </c>
      <c r="F82" s="200">
        <f aca="true" t="shared" si="11" ref="F82:G84">F83</f>
        <v>0</v>
      </c>
      <c r="G82" s="200">
        <f t="shared" si="11"/>
        <v>0</v>
      </c>
      <c r="H82" s="172">
        <f t="shared" si="2"/>
        <v>0</v>
      </c>
      <c r="I82" s="172" t="e">
        <f t="shared" si="0"/>
        <v>#DIV/0!</v>
      </c>
    </row>
    <row r="83" spans="1:9" ht="38.25" hidden="1">
      <c r="A83" s="20"/>
      <c r="B83" s="20"/>
      <c r="C83" s="155" t="s">
        <v>417</v>
      </c>
      <c r="D83" s="85"/>
      <c r="E83" s="173" t="s">
        <v>578</v>
      </c>
      <c r="F83" s="200">
        <f t="shared" si="11"/>
        <v>0</v>
      </c>
      <c r="G83" s="200">
        <f t="shared" si="11"/>
        <v>0</v>
      </c>
      <c r="H83" s="172">
        <f t="shared" si="2"/>
        <v>0</v>
      </c>
      <c r="I83" s="172" t="e">
        <f t="shared" si="0"/>
        <v>#DIV/0!</v>
      </c>
    </row>
    <row r="84" spans="1:9" ht="25.5" hidden="1">
      <c r="A84" s="20"/>
      <c r="B84" s="20"/>
      <c r="C84" s="155" t="s">
        <v>418</v>
      </c>
      <c r="D84" s="85"/>
      <c r="E84" s="173" t="s">
        <v>579</v>
      </c>
      <c r="F84" s="200">
        <f t="shared" si="11"/>
        <v>0</v>
      </c>
      <c r="G84" s="200">
        <f t="shared" si="11"/>
        <v>0</v>
      </c>
      <c r="H84" s="172">
        <f t="shared" si="2"/>
        <v>0</v>
      </c>
      <c r="I84" s="172" t="e">
        <f t="shared" si="0"/>
        <v>#DIV/0!</v>
      </c>
    </row>
    <row r="85" spans="1:9" ht="25.5" hidden="1">
      <c r="A85" s="34"/>
      <c r="B85" s="34"/>
      <c r="C85" s="155"/>
      <c r="D85" s="85" t="s">
        <v>18</v>
      </c>
      <c r="E85" s="153" t="s">
        <v>224</v>
      </c>
      <c r="F85" s="200">
        <v>0</v>
      </c>
      <c r="G85" s="200">
        <v>0</v>
      </c>
      <c r="H85" s="172">
        <f t="shared" si="2"/>
        <v>0</v>
      </c>
      <c r="I85" s="172" t="e">
        <f t="shared" si="0"/>
        <v>#DIV/0!</v>
      </c>
    </row>
    <row r="86" spans="1:9" ht="51">
      <c r="A86" s="34"/>
      <c r="B86" s="34"/>
      <c r="C86" s="175" t="s">
        <v>419</v>
      </c>
      <c r="D86" s="85"/>
      <c r="E86" s="171" t="s">
        <v>315</v>
      </c>
      <c r="F86" s="200">
        <f aca="true" t="shared" si="12" ref="F86:G88">F87</f>
        <v>271.8</v>
      </c>
      <c r="G86" s="200">
        <f t="shared" si="12"/>
        <v>227.3</v>
      </c>
      <c r="H86" s="172">
        <f t="shared" si="2"/>
        <v>44.5</v>
      </c>
      <c r="I86" s="172">
        <f t="shared" si="0"/>
        <v>83.62766740250184</v>
      </c>
    </row>
    <row r="87" spans="1:9" ht="51">
      <c r="A87" s="34"/>
      <c r="B87" s="34"/>
      <c r="C87" s="155" t="s">
        <v>420</v>
      </c>
      <c r="D87" s="85"/>
      <c r="E87" s="153" t="s">
        <v>831</v>
      </c>
      <c r="F87" s="200">
        <f t="shared" si="12"/>
        <v>271.8</v>
      </c>
      <c r="G87" s="200">
        <f t="shared" si="12"/>
        <v>227.3</v>
      </c>
      <c r="H87" s="172">
        <f t="shared" si="2"/>
        <v>44.5</v>
      </c>
      <c r="I87" s="172">
        <f t="shared" si="0"/>
        <v>83.62766740250184</v>
      </c>
    </row>
    <row r="88" spans="1:9" ht="76.5">
      <c r="A88" s="34"/>
      <c r="B88" s="34"/>
      <c r="C88" s="155" t="s">
        <v>421</v>
      </c>
      <c r="D88" s="85"/>
      <c r="E88" s="153" t="s">
        <v>832</v>
      </c>
      <c r="F88" s="200">
        <f t="shared" si="12"/>
        <v>271.8</v>
      </c>
      <c r="G88" s="200">
        <f t="shared" si="12"/>
        <v>227.3</v>
      </c>
      <c r="H88" s="172">
        <f t="shared" si="2"/>
        <v>44.5</v>
      </c>
      <c r="I88" s="172">
        <f t="shared" si="0"/>
        <v>83.62766740250184</v>
      </c>
    </row>
    <row r="89" spans="1:9" ht="25.5">
      <c r="A89" s="34"/>
      <c r="B89" s="34"/>
      <c r="C89" s="155"/>
      <c r="D89" s="85" t="s">
        <v>18</v>
      </c>
      <c r="E89" s="153" t="s">
        <v>224</v>
      </c>
      <c r="F89" s="200">
        <v>271.8</v>
      </c>
      <c r="G89" s="200">
        <v>227.3</v>
      </c>
      <c r="H89" s="172">
        <f t="shared" si="2"/>
        <v>44.5</v>
      </c>
      <c r="I89" s="172">
        <f t="shared" si="0"/>
        <v>83.62766740250184</v>
      </c>
    </row>
    <row r="90" spans="1:9" ht="52.5" customHeight="1">
      <c r="A90" s="34"/>
      <c r="B90" s="34"/>
      <c r="C90" s="168" t="s">
        <v>425</v>
      </c>
      <c r="D90" s="29"/>
      <c r="E90" s="148" t="s">
        <v>316</v>
      </c>
      <c r="F90" s="214">
        <f>F91+F95</f>
        <v>670</v>
      </c>
      <c r="G90" s="214">
        <f>G91+G95</f>
        <v>666</v>
      </c>
      <c r="H90" s="169">
        <f t="shared" si="2"/>
        <v>4</v>
      </c>
      <c r="I90" s="169">
        <f t="shared" si="0"/>
        <v>99.40298507462687</v>
      </c>
    </row>
    <row r="91" spans="1:9" ht="25.5">
      <c r="A91" s="34"/>
      <c r="B91" s="34"/>
      <c r="C91" s="175" t="s">
        <v>426</v>
      </c>
      <c r="D91" s="183"/>
      <c r="E91" s="171" t="s">
        <v>583</v>
      </c>
      <c r="F91" s="200">
        <f>F92</f>
        <v>600</v>
      </c>
      <c r="G91" s="200">
        <f>G92</f>
        <v>600</v>
      </c>
      <c r="H91" s="172">
        <f t="shared" si="2"/>
        <v>0</v>
      </c>
      <c r="I91" s="172">
        <f t="shared" si="0"/>
        <v>100</v>
      </c>
    </row>
    <row r="92" spans="1:9" ht="25.5">
      <c r="A92" s="34"/>
      <c r="B92" s="34"/>
      <c r="C92" s="155" t="s">
        <v>427</v>
      </c>
      <c r="D92" s="85"/>
      <c r="E92" s="173" t="s">
        <v>584</v>
      </c>
      <c r="F92" s="200">
        <f>F93+F94</f>
        <v>600</v>
      </c>
      <c r="G92" s="200">
        <f>G93+G94</f>
        <v>600</v>
      </c>
      <c r="H92" s="172">
        <f t="shared" si="2"/>
        <v>0</v>
      </c>
      <c r="I92" s="172">
        <f t="shared" si="0"/>
        <v>100</v>
      </c>
    </row>
    <row r="93" spans="1:9" ht="25.5" hidden="1">
      <c r="A93" s="34"/>
      <c r="B93" s="34"/>
      <c r="C93" s="155"/>
      <c r="D93" s="85" t="s">
        <v>18</v>
      </c>
      <c r="E93" s="153" t="s">
        <v>224</v>
      </c>
      <c r="F93" s="200">
        <v>0</v>
      </c>
      <c r="G93" s="200">
        <v>0</v>
      </c>
      <c r="H93" s="172">
        <f t="shared" si="2"/>
        <v>0</v>
      </c>
      <c r="I93" s="172" t="e">
        <f t="shared" si="0"/>
        <v>#DIV/0!</v>
      </c>
    </row>
    <row r="94" spans="1:9" ht="30" customHeight="1">
      <c r="A94" s="34"/>
      <c r="B94" s="34"/>
      <c r="C94" s="155"/>
      <c r="D94" s="85" t="s">
        <v>19</v>
      </c>
      <c r="E94" s="153" t="s">
        <v>20</v>
      </c>
      <c r="F94" s="216">
        <v>600</v>
      </c>
      <c r="G94" s="216">
        <v>600</v>
      </c>
      <c r="H94" s="172">
        <f t="shared" si="2"/>
        <v>0</v>
      </c>
      <c r="I94" s="172">
        <f t="shared" si="0"/>
        <v>100</v>
      </c>
    </row>
    <row r="95" spans="1:9" ht="25.5">
      <c r="A95" s="34"/>
      <c r="B95" s="34"/>
      <c r="C95" s="183" t="s">
        <v>428</v>
      </c>
      <c r="D95" s="183"/>
      <c r="E95" s="171" t="s">
        <v>585</v>
      </c>
      <c r="F95" s="200">
        <f>F96</f>
        <v>70</v>
      </c>
      <c r="G95" s="200">
        <f>G96</f>
        <v>66</v>
      </c>
      <c r="H95" s="172">
        <f t="shared" si="2"/>
        <v>4</v>
      </c>
      <c r="I95" s="172">
        <f t="shared" si="0"/>
        <v>94.28571428571428</v>
      </c>
    </row>
    <row r="96" spans="1:9" ht="38.25">
      <c r="A96" s="34"/>
      <c r="B96" s="34"/>
      <c r="C96" s="85" t="s">
        <v>429</v>
      </c>
      <c r="D96" s="85"/>
      <c r="E96" s="173" t="s">
        <v>586</v>
      </c>
      <c r="F96" s="200">
        <f>F97</f>
        <v>70</v>
      </c>
      <c r="G96" s="200">
        <f>G97</f>
        <v>66</v>
      </c>
      <c r="H96" s="172">
        <f t="shared" si="2"/>
        <v>4</v>
      </c>
      <c r="I96" s="172">
        <f t="shared" si="0"/>
        <v>94.28571428571428</v>
      </c>
    </row>
    <row r="97" spans="1:9" ht="25.5">
      <c r="A97" s="34"/>
      <c r="B97" s="34"/>
      <c r="C97" s="155"/>
      <c r="D97" s="85" t="s">
        <v>26</v>
      </c>
      <c r="E97" s="153" t="s">
        <v>27</v>
      </c>
      <c r="F97" s="200">
        <v>70</v>
      </c>
      <c r="G97" s="200">
        <v>66</v>
      </c>
      <c r="H97" s="172">
        <f t="shared" si="2"/>
        <v>4</v>
      </c>
      <c r="I97" s="172">
        <f t="shared" si="0"/>
        <v>94.28571428571428</v>
      </c>
    </row>
    <row r="98" spans="1:9" s="97" customFormat="1" ht="25.5">
      <c r="A98" s="34"/>
      <c r="B98" s="34"/>
      <c r="C98" s="168" t="s">
        <v>536</v>
      </c>
      <c r="D98" s="29"/>
      <c r="E98" s="178" t="s">
        <v>317</v>
      </c>
      <c r="F98" s="214">
        <f>F99+F102+F105+F107</f>
        <v>13451</v>
      </c>
      <c r="G98" s="214">
        <f>G99+G102+G105+G107</f>
        <v>13363.8</v>
      </c>
      <c r="H98" s="169">
        <f t="shared" si="2"/>
        <v>87.20000000000073</v>
      </c>
      <c r="I98" s="169">
        <f t="shared" si="0"/>
        <v>99.35172106163111</v>
      </c>
    </row>
    <row r="99" spans="1:9" s="97" customFormat="1" ht="42" customHeight="1">
      <c r="A99" s="34"/>
      <c r="B99" s="34"/>
      <c r="C99" s="155" t="s">
        <v>537</v>
      </c>
      <c r="D99" s="85"/>
      <c r="E99" s="173" t="s">
        <v>709</v>
      </c>
      <c r="F99" s="200">
        <f>F101+F100</f>
        <v>12885.8</v>
      </c>
      <c r="G99" s="200">
        <f>G101+G100</f>
        <v>12885.8</v>
      </c>
      <c r="H99" s="200">
        <f>H101+H100</f>
        <v>0</v>
      </c>
      <c r="I99" s="172">
        <f>G99/F99*100</f>
        <v>100</v>
      </c>
    </row>
    <row r="100" spans="1:9" s="97" customFormat="1" ht="27" customHeight="1" hidden="1">
      <c r="A100" s="34"/>
      <c r="B100" s="34"/>
      <c r="C100" s="155"/>
      <c r="D100" s="85" t="s">
        <v>18</v>
      </c>
      <c r="E100" s="153" t="s">
        <v>224</v>
      </c>
      <c r="F100" s="200">
        <v>0</v>
      </c>
      <c r="G100" s="200">
        <v>0</v>
      </c>
      <c r="H100" s="172">
        <f>F100-G100</f>
        <v>0</v>
      </c>
      <c r="I100" s="172" t="e">
        <f>G100/F100*100</f>
        <v>#DIV/0!</v>
      </c>
    </row>
    <row r="101" spans="1:9" s="97" customFormat="1" ht="12.75">
      <c r="A101" s="34"/>
      <c r="B101" s="34"/>
      <c r="C101" s="180"/>
      <c r="D101" s="85" t="s">
        <v>19</v>
      </c>
      <c r="E101" s="153" t="s">
        <v>20</v>
      </c>
      <c r="F101" s="200">
        <v>12885.8</v>
      </c>
      <c r="G101" s="200">
        <v>12885.8</v>
      </c>
      <c r="H101" s="172">
        <f>F101-G101</f>
        <v>0</v>
      </c>
      <c r="I101" s="172">
        <f>G101/F101*100</f>
        <v>100</v>
      </c>
    </row>
    <row r="102" spans="1:9" s="97" customFormat="1" ht="25.5">
      <c r="A102" s="34"/>
      <c r="B102" s="34"/>
      <c r="C102" s="155" t="s">
        <v>538</v>
      </c>
      <c r="D102" s="180"/>
      <c r="E102" s="176" t="s">
        <v>819</v>
      </c>
      <c r="F102" s="200">
        <f>F103+F104</f>
        <v>171</v>
      </c>
      <c r="G102" s="200">
        <f>G103+G104</f>
        <v>104</v>
      </c>
      <c r="H102" s="172">
        <f t="shared" si="2"/>
        <v>67</v>
      </c>
      <c r="I102" s="172">
        <f aca="true" t="shared" si="13" ref="I102:I201">G102/F102*100</f>
        <v>60.81871345029239</v>
      </c>
    </row>
    <row r="103" spans="1:9" s="97" customFormat="1" ht="12.75">
      <c r="A103" s="34"/>
      <c r="B103" s="34"/>
      <c r="C103" s="155"/>
      <c r="D103" s="85" t="s">
        <v>21</v>
      </c>
      <c r="E103" s="153" t="s">
        <v>22</v>
      </c>
      <c r="F103" s="200">
        <v>150</v>
      </c>
      <c r="G103" s="200">
        <v>104</v>
      </c>
      <c r="H103" s="172">
        <f t="shared" si="2"/>
        <v>46</v>
      </c>
      <c r="I103" s="172">
        <f t="shared" si="13"/>
        <v>69.33333333333334</v>
      </c>
    </row>
    <row r="104" spans="1:9" s="97" customFormat="1" ht="12.75">
      <c r="A104" s="34"/>
      <c r="B104" s="34"/>
      <c r="C104" s="155"/>
      <c r="D104" s="85" t="s">
        <v>19</v>
      </c>
      <c r="E104" s="153" t="s">
        <v>20</v>
      </c>
      <c r="F104" s="200">
        <v>21</v>
      </c>
      <c r="G104" s="200">
        <v>0</v>
      </c>
      <c r="H104" s="172">
        <f t="shared" si="2"/>
        <v>21</v>
      </c>
      <c r="I104" s="172">
        <f t="shared" si="13"/>
        <v>0</v>
      </c>
    </row>
    <row r="105" spans="1:9" s="97" customFormat="1" ht="12.75">
      <c r="A105" s="34"/>
      <c r="B105" s="34"/>
      <c r="C105" s="155" t="s">
        <v>539</v>
      </c>
      <c r="D105" s="85"/>
      <c r="E105" s="197" t="s">
        <v>225</v>
      </c>
      <c r="F105" s="200">
        <f>F106</f>
        <v>85</v>
      </c>
      <c r="G105" s="200">
        <f>G106</f>
        <v>70.5</v>
      </c>
      <c r="H105" s="172">
        <f t="shared" si="2"/>
        <v>14.5</v>
      </c>
      <c r="I105" s="172">
        <f t="shared" si="13"/>
        <v>82.94117647058825</v>
      </c>
    </row>
    <row r="106" spans="1:9" s="97" customFormat="1" ht="25.5">
      <c r="A106" s="34"/>
      <c r="B106" s="34"/>
      <c r="C106" s="155"/>
      <c r="D106" s="85" t="s">
        <v>18</v>
      </c>
      <c r="E106" s="153" t="s">
        <v>224</v>
      </c>
      <c r="F106" s="200">
        <v>85</v>
      </c>
      <c r="G106" s="200">
        <v>70.5</v>
      </c>
      <c r="H106" s="172">
        <f t="shared" si="2"/>
        <v>14.5</v>
      </c>
      <c r="I106" s="172">
        <f t="shared" si="13"/>
        <v>82.94117647058825</v>
      </c>
    </row>
    <row r="107" spans="1:9" s="97" customFormat="1" ht="25.5">
      <c r="A107" s="34"/>
      <c r="B107" s="34"/>
      <c r="C107" s="181" t="s">
        <v>540</v>
      </c>
      <c r="D107" s="180"/>
      <c r="E107" s="197" t="s">
        <v>318</v>
      </c>
      <c r="F107" s="200">
        <f>F108</f>
        <v>309.2</v>
      </c>
      <c r="G107" s="200">
        <f>G108</f>
        <v>303.5</v>
      </c>
      <c r="H107" s="172">
        <f t="shared" si="2"/>
        <v>5.699999999999989</v>
      </c>
      <c r="I107" s="172">
        <f t="shared" si="13"/>
        <v>98.15653298835706</v>
      </c>
    </row>
    <row r="108" spans="1:9" s="97" customFormat="1" ht="12.75">
      <c r="A108" s="34"/>
      <c r="B108" s="34"/>
      <c r="C108" s="155"/>
      <c r="D108" s="85" t="s">
        <v>21</v>
      </c>
      <c r="E108" s="153" t="s">
        <v>22</v>
      </c>
      <c r="F108" s="200">
        <v>309.2</v>
      </c>
      <c r="G108" s="200">
        <v>303.5</v>
      </c>
      <c r="H108" s="172">
        <f t="shared" si="2"/>
        <v>5.699999999999989</v>
      </c>
      <c r="I108" s="172">
        <f t="shared" si="13"/>
        <v>98.15653298835706</v>
      </c>
    </row>
    <row r="109" spans="1:9" s="97" customFormat="1" ht="24">
      <c r="A109" s="34"/>
      <c r="B109" s="20" t="s">
        <v>113</v>
      </c>
      <c r="C109" s="35"/>
      <c r="D109" s="34"/>
      <c r="E109" s="37" t="s">
        <v>114</v>
      </c>
      <c r="F109" s="214">
        <f>F110+F127+F120</f>
        <v>1317.9</v>
      </c>
      <c r="G109" s="214">
        <f>G110+G127+G120</f>
        <v>1307.8000000000002</v>
      </c>
      <c r="H109" s="214">
        <f>H110+H127+H120</f>
        <v>10.1</v>
      </c>
      <c r="I109" s="169">
        <f t="shared" si="13"/>
        <v>99.2336292586691</v>
      </c>
    </row>
    <row r="110" spans="1:9" s="97" customFormat="1" ht="36">
      <c r="A110" s="34"/>
      <c r="B110" s="20" t="s">
        <v>115</v>
      </c>
      <c r="C110" s="35"/>
      <c r="D110" s="34"/>
      <c r="E110" s="37" t="s">
        <v>116</v>
      </c>
      <c r="F110" s="214">
        <f aca="true" t="shared" si="14" ref="F110:G112">F111</f>
        <v>1302.9</v>
      </c>
      <c r="G110" s="214">
        <f t="shared" si="14"/>
        <v>1302.9</v>
      </c>
      <c r="H110" s="169">
        <f t="shared" si="2"/>
        <v>0</v>
      </c>
      <c r="I110" s="169">
        <f t="shared" si="13"/>
        <v>100</v>
      </c>
    </row>
    <row r="111" spans="1:9" s="97" customFormat="1" ht="38.25">
      <c r="A111" s="34"/>
      <c r="B111" s="20"/>
      <c r="C111" s="168" t="s">
        <v>388</v>
      </c>
      <c r="D111" s="29"/>
      <c r="E111" s="148" t="s">
        <v>319</v>
      </c>
      <c r="F111" s="214">
        <f t="shared" si="14"/>
        <v>1302.9</v>
      </c>
      <c r="G111" s="214">
        <f t="shared" si="14"/>
        <v>1302.9</v>
      </c>
      <c r="H111" s="214">
        <f>H112</f>
        <v>0</v>
      </c>
      <c r="I111" s="169">
        <f t="shared" si="13"/>
        <v>100</v>
      </c>
    </row>
    <row r="112" spans="1:9" ht="63.75">
      <c r="A112" s="34"/>
      <c r="B112" s="20"/>
      <c r="C112" s="175" t="s">
        <v>389</v>
      </c>
      <c r="D112" s="85"/>
      <c r="E112" s="171" t="s">
        <v>320</v>
      </c>
      <c r="F112" s="200">
        <f t="shared" si="14"/>
        <v>1302.9</v>
      </c>
      <c r="G112" s="200">
        <f t="shared" si="14"/>
        <v>1302.9</v>
      </c>
      <c r="H112" s="200">
        <f>H113</f>
        <v>0</v>
      </c>
      <c r="I112" s="172">
        <f t="shared" si="13"/>
        <v>100</v>
      </c>
    </row>
    <row r="113" spans="1:9" ht="51">
      <c r="A113" s="34"/>
      <c r="B113" s="20"/>
      <c r="C113" s="155" t="s">
        <v>390</v>
      </c>
      <c r="D113" s="85"/>
      <c r="E113" s="173" t="s">
        <v>559</v>
      </c>
      <c r="F113" s="200">
        <f>F114+F116+F118</f>
        <v>1302.9</v>
      </c>
      <c r="G113" s="200">
        <f>G114+G116+G118</f>
        <v>1302.9</v>
      </c>
      <c r="H113" s="172">
        <f t="shared" si="2"/>
        <v>0</v>
      </c>
      <c r="I113" s="172">
        <f t="shared" si="13"/>
        <v>100</v>
      </c>
    </row>
    <row r="114" spans="1:9" ht="38.25">
      <c r="A114" s="34"/>
      <c r="B114" s="20"/>
      <c r="C114" s="155" t="s">
        <v>391</v>
      </c>
      <c r="D114" s="85"/>
      <c r="E114" s="173" t="s">
        <v>560</v>
      </c>
      <c r="F114" s="200">
        <f>F115</f>
        <v>2.9</v>
      </c>
      <c r="G114" s="200">
        <f>G115</f>
        <v>2.9</v>
      </c>
      <c r="H114" s="172">
        <f t="shared" si="2"/>
        <v>0</v>
      </c>
      <c r="I114" s="172">
        <f t="shared" si="13"/>
        <v>100</v>
      </c>
    </row>
    <row r="115" spans="1:9" ht="25.5">
      <c r="A115" s="20"/>
      <c r="B115" s="34"/>
      <c r="C115" s="155"/>
      <c r="D115" s="85" t="s">
        <v>18</v>
      </c>
      <c r="E115" s="153" t="s">
        <v>224</v>
      </c>
      <c r="F115" s="200">
        <v>2.9</v>
      </c>
      <c r="G115" s="200">
        <v>2.9</v>
      </c>
      <c r="H115" s="172">
        <f t="shared" si="2"/>
        <v>0</v>
      </c>
      <c r="I115" s="172">
        <f t="shared" si="13"/>
        <v>100</v>
      </c>
    </row>
    <row r="116" spans="1:9" ht="38.25" hidden="1">
      <c r="A116" s="20"/>
      <c r="B116" s="34"/>
      <c r="C116" s="155" t="s">
        <v>392</v>
      </c>
      <c r="D116" s="85"/>
      <c r="E116" s="176" t="s">
        <v>561</v>
      </c>
      <c r="F116" s="200">
        <f>F117</f>
        <v>0</v>
      </c>
      <c r="G116" s="200">
        <f>G117</f>
        <v>0</v>
      </c>
      <c r="H116" s="172">
        <f t="shared" si="2"/>
        <v>0</v>
      </c>
      <c r="I116" s="172" t="e">
        <f t="shared" si="13"/>
        <v>#DIV/0!</v>
      </c>
    </row>
    <row r="117" spans="1:9" ht="25.5" hidden="1">
      <c r="A117" s="34"/>
      <c r="B117" s="34"/>
      <c r="C117" s="155"/>
      <c r="D117" s="85" t="s">
        <v>18</v>
      </c>
      <c r="E117" s="153" t="s">
        <v>224</v>
      </c>
      <c r="F117" s="200">
        <v>0</v>
      </c>
      <c r="G117" s="200">
        <v>0</v>
      </c>
      <c r="H117" s="172">
        <f t="shared" si="2"/>
        <v>0</v>
      </c>
      <c r="I117" s="172" t="e">
        <f t="shared" si="13"/>
        <v>#DIV/0!</v>
      </c>
    </row>
    <row r="118" spans="1:9" ht="76.5">
      <c r="A118" s="34"/>
      <c r="B118" s="34"/>
      <c r="C118" s="155" t="s">
        <v>762</v>
      </c>
      <c r="D118" s="85"/>
      <c r="E118" s="173" t="s">
        <v>763</v>
      </c>
      <c r="F118" s="200">
        <f>F119</f>
        <v>1300</v>
      </c>
      <c r="G118" s="200">
        <f>G119</f>
        <v>1300</v>
      </c>
      <c r="H118" s="172">
        <f t="shared" si="2"/>
        <v>0</v>
      </c>
      <c r="I118" s="172">
        <f t="shared" si="13"/>
        <v>100</v>
      </c>
    </row>
    <row r="119" spans="1:9" ht="12.75">
      <c r="A119" s="34"/>
      <c r="B119" s="34"/>
      <c r="C119" s="155"/>
      <c r="D119" s="85" t="s">
        <v>24</v>
      </c>
      <c r="E119" s="196" t="s">
        <v>110</v>
      </c>
      <c r="F119" s="200">
        <v>1300</v>
      </c>
      <c r="G119" s="200">
        <v>1300</v>
      </c>
      <c r="H119" s="172">
        <f t="shared" si="2"/>
        <v>0</v>
      </c>
      <c r="I119" s="172">
        <f t="shared" si="13"/>
        <v>100</v>
      </c>
    </row>
    <row r="120" spans="1:9" ht="25.5">
      <c r="A120" s="34"/>
      <c r="B120" s="20" t="s">
        <v>814</v>
      </c>
      <c r="C120" s="155"/>
      <c r="D120" s="85"/>
      <c r="E120" s="261" t="s">
        <v>815</v>
      </c>
      <c r="F120" s="214">
        <f aca="true" t="shared" si="15" ref="F120:H121">F121</f>
        <v>15</v>
      </c>
      <c r="G120" s="214">
        <f t="shared" si="15"/>
        <v>4.9</v>
      </c>
      <c r="H120" s="214">
        <f t="shared" si="15"/>
        <v>10.1</v>
      </c>
      <c r="I120" s="172">
        <f t="shared" si="13"/>
        <v>32.66666666666667</v>
      </c>
    </row>
    <row r="121" spans="1:9" ht="25.5">
      <c r="A121" s="34"/>
      <c r="B121" s="34"/>
      <c r="C121" s="257" t="s">
        <v>766</v>
      </c>
      <c r="D121" s="250"/>
      <c r="E121" s="251" t="s">
        <v>767</v>
      </c>
      <c r="F121" s="200">
        <f t="shared" si="15"/>
        <v>15</v>
      </c>
      <c r="G121" s="200">
        <f t="shared" si="15"/>
        <v>4.9</v>
      </c>
      <c r="H121" s="200">
        <f t="shared" si="15"/>
        <v>10.1</v>
      </c>
      <c r="I121" s="172">
        <f t="shared" si="13"/>
        <v>32.66666666666667</v>
      </c>
    </row>
    <row r="122" spans="1:9" ht="38.25">
      <c r="A122" s="34"/>
      <c r="B122" s="34"/>
      <c r="C122" s="252" t="s">
        <v>768</v>
      </c>
      <c r="D122" s="194"/>
      <c r="E122" s="253" t="s">
        <v>769</v>
      </c>
      <c r="F122" s="200">
        <f>F123+F125</f>
        <v>15</v>
      </c>
      <c r="G122" s="200">
        <f>G123+G125</f>
        <v>4.9</v>
      </c>
      <c r="H122" s="200">
        <f>H123+H125</f>
        <v>10.1</v>
      </c>
      <c r="I122" s="172">
        <f t="shared" si="13"/>
        <v>32.66666666666667</v>
      </c>
    </row>
    <row r="123" spans="1:9" ht="38.25">
      <c r="A123" s="34"/>
      <c r="B123" s="34"/>
      <c r="C123" s="252" t="s">
        <v>770</v>
      </c>
      <c r="D123" s="194"/>
      <c r="E123" s="254" t="s">
        <v>563</v>
      </c>
      <c r="F123" s="200">
        <f>F124</f>
        <v>10</v>
      </c>
      <c r="G123" s="200">
        <f>G124</f>
        <v>0</v>
      </c>
      <c r="H123" s="200">
        <f>H124</f>
        <v>10</v>
      </c>
      <c r="I123" s="172">
        <f t="shared" si="13"/>
        <v>0</v>
      </c>
    </row>
    <row r="124" spans="1:9" ht="25.5">
      <c r="A124" s="34"/>
      <c r="B124" s="34"/>
      <c r="C124" s="155"/>
      <c r="D124" s="85" t="s">
        <v>18</v>
      </c>
      <c r="E124" s="153" t="s">
        <v>224</v>
      </c>
      <c r="F124" s="200">
        <v>10</v>
      </c>
      <c r="G124" s="200">
        <v>0</v>
      </c>
      <c r="H124" s="172">
        <f t="shared" si="2"/>
        <v>10</v>
      </c>
      <c r="I124" s="172">
        <f t="shared" si="13"/>
        <v>0</v>
      </c>
    </row>
    <row r="125" spans="1:9" ht="38.25">
      <c r="A125" s="34"/>
      <c r="B125" s="34"/>
      <c r="C125" s="155" t="s">
        <v>772</v>
      </c>
      <c r="D125" s="85"/>
      <c r="E125" s="153" t="s">
        <v>773</v>
      </c>
      <c r="F125" s="200">
        <f>F126</f>
        <v>5</v>
      </c>
      <c r="G125" s="200">
        <f>G126</f>
        <v>4.9</v>
      </c>
      <c r="H125" s="200">
        <f>H126</f>
        <v>0.09999999999999964</v>
      </c>
      <c r="I125" s="172">
        <f t="shared" si="13"/>
        <v>98.00000000000001</v>
      </c>
    </row>
    <row r="126" spans="1:9" ht="25.5">
      <c r="A126" s="34"/>
      <c r="B126" s="34"/>
      <c r="C126" s="155"/>
      <c r="D126" s="85" t="s">
        <v>18</v>
      </c>
      <c r="E126" s="153" t="s">
        <v>224</v>
      </c>
      <c r="F126" s="200">
        <v>5</v>
      </c>
      <c r="G126" s="200">
        <v>4.9</v>
      </c>
      <c r="H126" s="172">
        <f t="shared" si="2"/>
        <v>0.09999999999999964</v>
      </c>
      <c r="I126" s="172">
        <f t="shared" si="13"/>
        <v>98.00000000000001</v>
      </c>
    </row>
    <row r="127" spans="1:9" ht="12.75" hidden="1">
      <c r="A127" s="34"/>
      <c r="B127" s="20" t="s">
        <v>117</v>
      </c>
      <c r="C127" s="35"/>
      <c r="D127" s="34"/>
      <c r="E127" s="31" t="s">
        <v>118</v>
      </c>
      <c r="F127" s="214">
        <f aca="true" t="shared" si="16" ref="F127:G130">F128</f>
        <v>0</v>
      </c>
      <c r="G127" s="214">
        <f t="shared" si="16"/>
        <v>0</v>
      </c>
      <c r="H127" s="169">
        <f aca="true" t="shared" si="17" ref="H127:H200">F127-G127</f>
        <v>0</v>
      </c>
      <c r="I127" s="169" t="e">
        <f t="shared" si="13"/>
        <v>#DIV/0!</v>
      </c>
    </row>
    <row r="128" spans="1:9" ht="38.25" hidden="1">
      <c r="A128" s="34"/>
      <c r="B128" s="20"/>
      <c r="C128" s="168" t="s">
        <v>388</v>
      </c>
      <c r="D128" s="29"/>
      <c r="E128" s="148" t="s">
        <v>319</v>
      </c>
      <c r="F128" s="214">
        <f t="shared" si="16"/>
        <v>0</v>
      </c>
      <c r="G128" s="214">
        <f t="shared" si="16"/>
        <v>0</v>
      </c>
      <c r="H128" s="169">
        <f t="shared" si="17"/>
        <v>0</v>
      </c>
      <c r="I128" s="169" t="e">
        <f t="shared" si="13"/>
        <v>#DIV/0!</v>
      </c>
    </row>
    <row r="129" spans="1:9" ht="25.5" hidden="1">
      <c r="A129" s="34"/>
      <c r="B129" s="34"/>
      <c r="C129" s="175" t="s">
        <v>396</v>
      </c>
      <c r="D129" s="85"/>
      <c r="E129" s="171" t="s">
        <v>321</v>
      </c>
      <c r="F129" s="200">
        <f t="shared" si="16"/>
        <v>0</v>
      </c>
      <c r="G129" s="200">
        <f t="shared" si="16"/>
        <v>0</v>
      </c>
      <c r="H129" s="172">
        <f t="shared" si="17"/>
        <v>0</v>
      </c>
      <c r="I129" s="172" t="e">
        <f t="shared" si="13"/>
        <v>#DIV/0!</v>
      </c>
    </row>
    <row r="130" spans="1:9" ht="25.5" hidden="1">
      <c r="A130" s="34"/>
      <c r="B130" s="34"/>
      <c r="C130" s="155" t="s">
        <v>403</v>
      </c>
      <c r="D130" s="85"/>
      <c r="E130" s="173" t="s">
        <v>569</v>
      </c>
      <c r="F130" s="200">
        <f t="shared" si="16"/>
        <v>0</v>
      </c>
      <c r="G130" s="200">
        <f t="shared" si="16"/>
        <v>0</v>
      </c>
      <c r="H130" s="172">
        <f t="shared" si="17"/>
        <v>0</v>
      </c>
      <c r="I130" s="172" t="e">
        <f t="shared" si="13"/>
        <v>#DIV/0!</v>
      </c>
    </row>
    <row r="131" spans="1:9" ht="12.75" hidden="1">
      <c r="A131" s="34"/>
      <c r="B131" s="34"/>
      <c r="C131" s="155" t="s">
        <v>404</v>
      </c>
      <c r="D131" s="85"/>
      <c r="E131" s="173" t="s">
        <v>566</v>
      </c>
      <c r="F131" s="200">
        <f>F132</f>
        <v>0</v>
      </c>
      <c r="G131" s="200">
        <f>G132</f>
        <v>0</v>
      </c>
      <c r="H131" s="172">
        <f t="shared" si="17"/>
        <v>0</v>
      </c>
      <c r="I131" s="172" t="e">
        <f t="shared" si="13"/>
        <v>#DIV/0!</v>
      </c>
    </row>
    <row r="132" spans="1:9" ht="25.5" hidden="1">
      <c r="A132" s="34"/>
      <c r="B132" s="34"/>
      <c r="C132" s="155"/>
      <c r="D132" s="85" t="s">
        <v>18</v>
      </c>
      <c r="E132" s="153" t="s">
        <v>224</v>
      </c>
      <c r="F132" s="200">
        <v>0</v>
      </c>
      <c r="G132" s="200">
        <v>0</v>
      </c>
      <c r="H132" s="172">
        <f t="shared" si="17"/>
        <v>0</v>
      </c>
      <c r="I132" s="172" t="e">
        <f t="shared" si="13"/>
        <v>#DIV/0!</v>
      </c>
    </row>
    <row r="133" spans="1:9" ht="12.75">
      <c r="A133" s="34"/>
      <c r="B133" s="20" t="s">
        <v>119</v>
      </c>
      <c r="C133" s="20"/>
      <c r="D133" s="20"/>
      <c r="E133" s="31" t="s">
        <v>120</v>
      </c>
      <c r="F133" s="214">
        <f>F134</f>
        <v>120</v>
      </c>
      <c r="G133" s="214">
        <f aca="true" t="shared" si="18" ref="G133:H136">G134</f>
        <v>120</v>
      </c>
      <c r="H133" s="214">
        <f t="shared" si="18"/>
        <v>0</v>
      </c>
      <c r="I133" s="169">
        <f t="shared" si="13"/>
        <v>100</v>
      </c>
    </row>
    <row r="134" spans="1:9" ht="18.75" customHeight="1">
      <c r="A134" s="34"/>
      <c r="B134" s="20" t="s">
        <v>121</v>
      </c>
      <c r="C134" s="20"/>
      <c r="D134" s="20"/>
      <c r="E134" s="31" t="s">
        <v>122</v>
      </c>
      <c r="F134" s="214">
        <f>F135</f>
        <v>120</v>
      </c>
      <c r="G134" s="214">
        <f t="shared" si="18"/>
        <v>120</v>
      </c>
      <c r="H134" s="214">
        <f t="shared" si="18"/>
        <v>0</v>
      </c>
      <c r="I134" s="169">
        <f t="shared" si="13"/>
        <v>100</v>
      </c>
    </row>
    <row r="135" spans="1:9" ht="63.75">
      <c r="A135" s="34"/>
      <c r="B135" s="34"/>
      <c r="C135" s="168" t="s">
        <v>792</v>
      </c>
      <c r="D135" s="85"/>
      <c r="E135" s="255" t="s">
        <v>793</v>
      </c>
      <c r="F135" s="214">
        <f>F136+F138+F140</f>
        <v>120</v>
      </c>
      <c r="G135" s="214">
        <f>G136+G138+G140</f>
        <v>120</v>
      </c>
      <c r="H135" s="214">
        <f>H136+H138+H140</f>
        <v>0</v>
      </c>
      <c r="I135" s="169">
        <f t="shared" si="13"/>
        <v>100</v>
      </c>
    </row>
    <row r="136" spans="1:9" ht="51">
      <c r="A136" s="34"/>
      <c r="B136" s="34"/>
      <c r="C136" s="155" t="s">
        <v>794</v>
      </c>
      <c r="D136" s="85"/>
      <c r="E136" s="256" t="s">
        <v>795</v>
      </c>
      <c r="F136" s="200">
        <f>F137</f>
        <v>50</v>
      </c>
      <c r="G136" s="200">
        <f t="shared" si="18"/>
        <v>50</v>
      </c>
      <c r="H136" s="200">
        <f t="shared" si="18"/>
        <v>0</v>
      </c>
      <c r="I136" s="172">
        <f t="shared" si="13"/>
        <v>100</v>
      </c>
    </row>
    <row r="137" spans="1:9" ht="12.75">
      <c r="A137" s="34"/>
      <c r="B137" s="34"/>
      <c r="C137" s="155"/>
      <c r="D137" s="85" t="s">
        <v>24</v>
      </c>
      <c r="E137" s="153" t="s">
        <v>110</v>
      </c>
      <c r="F137" s="200">
        <v>50</v>
      </c>
      <c r="G137" s="200">
        <v>50</v>
      </c>
      <c r="H137" s="172">
        <f>F137-G137</f>
        <v>0</v>
      </c>
      <c r="I137" s="172">
        <f t="shared" si="13"/>
        <v>100</v>
      </c>
    </row>
    <row r="138" spans="1:9" ht="51">
      <c r="A138" s="34"/>
      <c r="B138" s="34"/>
      <c r="C138" s="155" t="s">
        <v>796</v>
      </c>
      <c r="D138" s="85"/>
      <c r="E138" s="256" t="s">
        <v>795</v>
      </c>
      <c r="F138" s="200">
        <f>F139</f>
        <v>35</v>
      </c>
      <c r="G138" s="200">
        <f>G139</f>
        <v>35</v>
      </c>
      <c r="H138" s="200">
        <f>H139</f>
        <v>0</v>
      </c>
      <c r="I138" s="172">
        <f t="shared" si="13"/>
        <v>100</v>
      </c>
    </row>
    <row r="139" spans="1:9" ht="12.75">
      <c r="A139" s="34"/>
      <c r="B139" s="34"/>
      <c r="C139" s="155"/>
      <c r="D139" s="85" t="s">
        <v>24</v>
      </c>
      <c r="E139" s="153" t="s">
        <v>110</v>
      </c>
      <c r="F139" s="200">
        <v>35</v>
      </c>
      <c r="G139" s="200">
        <v>35</v>
      </c>
      <c r="H139" s="172">
        <f>F139-G139</f>
        <v>0</v>
      </c>
      <c r="I139" s="172">
        <f t="shared" si="13"/>
        <v>100</v>
      </c>
    </row>
    <row r="140" spans="1:9" ht="51">
      <c r="A140" s="34"/>
      <c r="B140" s="34"/>
      <c r="C140" s="155" t="s">
        <v>797</v>
      </c>
      <c r="D140" s="85"/>
      <c r="E140" s="256" t="s">
        <v>795</v>
      </c>
      <c r="F140" s="200">
        <f>F141</f>
        <v>35</v>
      </c>
      <c r="G140" s="200">
        <f>G141</f>
        <v>35</v>
      </c>
      <c r="H140" s="200">
        <f>H141</f>
        <v>0</v>
      </c>
      <c r="I140" s="172">
        <f t="shared" si="13"/>
        <v>100</v>
      </c>
    </row>
    <row r="141" spans="1:9" ht="12.75">
      <c r="A141" s="34"/>
      <c r="B141" s="34"/>
      <c r="C141" s="155"/>
      <c r="D141" s="85" t="s">
        <v>24</v>
      </c>
      <c r="E141" s="153" t="s">
        <v>110</v>
      </c>
      <c r="F141" s="200">
        <v>35</v>
      </c>
      <c r="G141" s="200">
        <v>35</v>
      </c>
      <c r="H141" s="172">
        <f>F141-G141</f>
        <v>0</v>
      </c>
      <c r="I141" s="172">
        <f t="shared" si="13"/>
        <v>100</v>
      </c>
    </row>
    <row r="142" spans="1:9" ht="12.75">
      <c r="A142" s="34"/>
      <c r="B142" s="20" t="s">
        <v>131</v>
      </c>
      <c r="C142" s="20"/>
      <c r="D142" s="20"/>
      <c r="E142" s="31" t="s">
        <v>132</v>
      </c>
      <c r="F142" s="214">
        <f>F147+F144</f>
        <v>1349.1</v>
      </c>
      <c r="G142" s="214">
        <f>G147+G144</f>
        <v>1269.6</v>
      </c>
      <c r="H142" s="214">
        <f>H147+H144</f>
        <v>79.5</v>
      </c>
      <c r="I142" s="169">
        <f t="shared" si="13"/>
        <v>94.10718256615522</v>
      </c>
    </row>
    <row r="143" spans="1:9" ht="12.75">
      <c r="A143" s="34"/>
      <c r="B143" s="29" t="s">
        <v>133</v>
      </c>
      <c r="C143" s="155"/>
      <c r="D143" s="85"/>
      <c r="E143" s="198" t="s">
        <v>134</v>
      </c>
      <c r="F143" s="214">
        <f aca="true" t="shared" si="19" ref="F143:H145">F144</f>
        <v>598.9</v>
      </c>
      <c r="G143" s="214">
        <f t="shared" si="19"/>
        <v>598.9</v>
      </c>
      <c r="H143" s="214">
        <f t="shared" si="19"/>
        <v>0</v>
      </c>
      <c r="I143" s="169">
        <f t="shared" si="13"/>
        <v>100</v>
      </c>
    </row>
    <row r="144" spans="1:9" ht="25.5">
      <c r="A144" s="34"/>
      <c r="B144" s="20"/>
      <c r="C144" s="168" t="s">
        <v>536</v>
      </c>
      <c r="D144" s="29"/>
      <c r="E144" s="178" t="s">
        <v>317</v>
      </c>
      <c r="F144" s="214">
        <f t="shared" si="19"/>
        <v>598.9</v>
      </c>
      <c r="G144" s="214">
        <f t="shared" si="19"/>
        <v>598.9</v>
      </c>
      <c r="H144" s="214">
        <f t="shared" si="19"/>
        <v>0</v>
      </c>
      <c r="I144" s="169">
        <f t="shared" si="13"/>
        <v>100</v>
      </c>
    </row>
    <row r="145" spans="1:9" ht="38.25">
      <c r="A145" s="34"/>
      <c r="B145" s="20"/>
      <c r="C145" s="155" t="s">
        <v>537</v>
      </c>
      <c r="D145" s="85"/>
      <c r="E145" s="173" t="s">
        <v>709</v>
      </c>
      <c r="F145" s="200">
        <f t="shared" si="19"/>
        <v>598.9</v>
      </c>
      <c r="G145" s="200">
        <f t="shared" si="19"/>
        <v>598.9</v>
      </c>
      <c r="H145" s="200">
        <f t="shared" si="19"/>
        <v>0</v>
      </c>
      <c r="I145" s="172">
        <f t="shared" si="13"/>
        <v>100</v>
      </c>
    </row>
    <row r="146" spans="1:9" ht="25.5">
      <c r="A146" s="34"/>
      <c r="B146" s="20"/>
      <c r="C146" s="155"/>
      <c r="D146" s="85" t="s">
        <v>18</v>
      </c>
      <c r="E146" s="153" t="s">
        <v>224</v>
      </c>
      <c r="F146" s="200">
        <v>598.9</v>
      </c>
      <c r="G146" s="200">
        <v>598.9</v>
      </c>
      <c r="H146" s="172">
        <f>F146-G146</f>
        <v>0</v>
      </c>
      <c r="I146" s="172">
        <f t="shared" si="13"/>
        <v>100</v>
      </c>
    </row>
    <row r="147" spans="1:9" ht="12.75">
      <c r="A147" s="34"/>
      <c r="B147" s="20" t="s">
        <v>149</v>
      </c>
      <c r="C147" s="35"/>
      <c r="D147" s="35"/>
      <c r="E147" s="31" t="s">
        <v>150</v>
      </c>
      <c r="F147" s="214">
        <f>F148+F156</f>
        <v>750.2</v>
      </c>
      <c r="G147" s="214">
        <f>G148+G156</f>
        <v>670.7</v>
      </c>
      <c r="H147" s="214">
        <f>H148+H156</f>
        <v>79.5</v>
      </c>
      <c r="I147" s="169">
        <f t="shared" si="13"/>
        <v>89.40282591308984</v>
      </c>
    </row>
    <row r="148" spans="1:9" ht="51">
      <c r="A148" s="34"/>
      <c r="B148" s="34"/>
      <c r="C148" s="168" t="s">
        <v>425</v>
      </c>
      <c r="D148" s="29"/>
      <c r="E148" s="148" t="s">
        <v>316</v>
      </c>
      <c r="F148" s="214">
        <f>F149</f>
        <v>250</v>
      </c>
      <c r="G148" s="214">
        <f>G149</f>
        <v>249.5</v>
      </c>
      <c r="H148" s="214">
        <f>H149</f>
        <v>0.5</v>
      </c>
      <c r="I148" s="169">
        <f t="shared" si="13"/>
        <v>99.8</v>
      </c>
    </row>
    <row r="149" spans="1:9" ht="25.5">
      <c r="A149" s="34"/>
      <c r="B149" s="34"/>
      <c r="C149" s="175" t="s">
        <v>426</v>
      </c>
      <c r="D149" s="183"/>
      <c r="E149" s="171" t="s">
        <v>583</v>
      </c>
      <c r="F149" s="200">
        <f>F150+F153</f>
        <v>250</v>
      </c>
      <c r="G149" s="200">
        <f>G150+G153</f>
        <v>249.5</v>
      </c>
      <c r="H149" s="200">
        <f>H150+H153</f>
        <v>0.5</v>
      </c>
      <c r="I149" s="172">
        <f t="shared" si="13"/>
        <v>99.8</v>
      </c>
    </row>
    <row r="150" spans="1:9" ht="25.5" hidden="1">
      <c r="A150" s="34"/>
      <c r="B150" s="34"/>
      <c r="C150" s="155" t="s">
        <v>691</v>
      </c>
      <c r="D150" s="85"/>
      <c r="E150" s="153" t="s">
        <v>693</v>
      </c>
      <c r="F150" s="200">
        <f>F151+F152</f>
        <v>0</v>
      </c>
      <c r="G150" s="200">
        <f>G151+G152</f>
        <v>0</v>
      </c>
      <c r="H150" s="200">
        <f>H151+H152</f>
        <v>0</v>
      </c>
      <c r="I150" s="172" t="e">
        <f t="shared" si="13"/>
        <v>#DIV/0!</v>
      </c>
    </row>
    <row r="151" spans="1:9" ht="25.5" hidden="1">
      <c r="A151" s="34"/>
      <c r="B151" s="34"/>
      <c r="C151" s="155"/>
      <c r="D151" s="85" t="s">
        <v>18</v>
      </c>
      <c r="E151" s="153" t="s">
        <v>224</v>
      </c>
      <c r="F151" s="200">
        <v>0</v>
      </c>
      <c r="G151" s="200">
        <v>0</v>
      </c>
      <c r="H151" s="172">
        <f t="shared" si="17"/>
        <v>0</v>
      </c>
      <c r="I151" s="172" t="e">
        <f t="shared" si="13"/>
        <v>#DIV/0!</v>
      </c>
    </row>
    <row r="152" spans="1:9" ht="25.5" hidden="1">
      <c r="A152" s="34"/>
      <c r="B152" s="34"/>
      <c r="C152" s="155"/>
      <c r="D152" s="85" t="s">
        <v>26</v>
      </c>
      <c r="E152" s="153" t="s">
        <v>27</v>
      </c>
      <c r="F152" s="200">
        <v>0</v>
      </c>
      <c r="G152" s="200">
        <v>0</v>
      </c>
      <c r="H152" s="172">
        <f>F152-G152</f>
        <v>0</v>
      </c>
      <c r="I152" s="172" t="e">
        <f>G152/F152*100</f>
        <v>#DIV/0!</v>
      </c>
    </row>
    <row r="153" spans="1:9" ht="38.25">
      <c r="A153" s="34"/>
      <c r="B153" s="34"/>
      <c r="C153" s="155" t="s">
        <v>692</v>
      </c>
      <c r="D153" s="85"/>
      <c r="E153" s="153" t="s">
        <v>694</v>
      </c>
      <c r="F153" s="200">
        <f>F154+F155</f>
        <v>250</v>
      </c>
      <c r="G153" s="200">
        <f>G154+G155</f>
        <v>249.5</v>
      </c>
      <c r="H153" s="200">
        <f>H154</f>
        <v>0.5</v>
      </c>
      <c r="I153" s="172">
        <f t="shared" si="13"/>
        <v>99.8</v>
      </c>
    </row>
    <row r="154" spans="1:9" ht="25.5">
      <c r="A154" s="34"/>
      <c r="B154" s="34"/>
      <c r="C154" s="155"/>
      <c r="D154" s="85" t="s">
        <v>18</v>
      </c>
      <c r="E154" s="153" t="s">
        <v>224</v>
      </c>
      <c r="F154" s="200">
        <v>250</v>
      </c>
      <c r="G154" s="200">
        <v>249.5</v>
      </c>
      <c r="H154" s="172">
        <f t="shared" si="17"/>
        <v>0.5</v>
      </c>
      <c r="I154" s="172">
        <f t="shared" si="13"/>
        <v>99.8</v>
      </c>
    </row>
    <row r="155" spans="1:9" ht="25.5" hidden="1">
      <c r="A155" s="34"/>
      <c r="B155" s="34"/>
      <c r="C155" s="155"/>
      <c r="D155" s="85" t="s">
        <v>26</v>
      </c>
      <c r="E155" s="153" t="s">
        <v>27</v>
      </c>
      <c r="F155" s="200">
        <v>0</v>
      </c>
      <c r="G155" s="200">
        <v>0</v>
      </c>
      <c r="H155" s="172">
        <f>F155-G155</f>
        <v>0</v>
      </c>
      <c r="I155" s="172" t="e">
        <f aca="true" t="shared" si="20" ref="I155:I160">G155/F155*100</f>
        <v>#DIV/0!</v>
      </c>
    </row>
    <row r="156" spans="1:9" ht="25.5">
      <c r="A156" s="34"/>
      <c r="B156" s="34"/>
      <c r="C156" s="168" t="s">
        <v>536</v>
      </c>
      <c r="D156" s="29"/>
      <c r="E156" s="178" t="s">
        <v>317</v>
      </c>
      <c r="F156" s="214">
        <f>F157+F159</f>
        <v>500.2</v>
      </c>
      <c r="G156" s="214">
        <f>G157+G159</f>
        <v>421.2</v>
      </c>
      <c r="H156" s="214">
        <f>H157+H159</f>
        <v>79</v>
      </c>
      <c r="I156" s="214">
        <f t="shared" si="20"/>
        <v>84.2063174730108</v>
      </c>
    </row>
    <row r="157" spans="1:9" ht="12.75" hidden="1">
      <c r="A157" s="34"/>
      <c r="B157" s="34"/>
      <c r="C157" s="155" t="s">
        <v>816</v>
      </c>
      <c r="D157" s="85"/>
      <c r="E157" s="153" t="s">
        <v>811</v>
      </c>
      <c r="F157" s="200">
        <f>F158</f>
        <v>0</v>
      </c>
      <c r="G157" s="200">
        <f>G158</f>
        <v>0</v>
      </c>
      <c r="H157" s="200">
        <f>H158</f>
        <v>0</v>
      </c>
      <c r="I157" s="172" t="e">
        <f t="shared" si="20"/>
        <v>#DIV/0!</v>
      </c>
    </row>
    <row r="158" spans="1:9" ht="25.5" hidden="1">
      <c r="A158" s="34"/>
      <c r="B158" s="34"/>
      <c r="C158" s="155"/>
      <c r="D158" s="85" t="s">
        <v>18</v>
      </c>
      <c r="E158" s="153" t="s">
        <v>224</v>
      </c>
      <c r="F158" s="200">
        <v>0</v>
      </c>
      <c r="G158" s="200">
        <v>0</v>
      </c>
      <c r="H158" s="200">
        <f>F158-G158</f>
        <v>0</v>
      </c>
      <c r="I158" s="172" t="e">
        <f t="shared" si="20"/>
        <v>#DIV/0!</v>
      </c>
    </row>
    <row r="159" spans="1:9" ht="12.75">
      <c r="A159" s="34"/>
      <c r="B159" s="34"/>
      <c r="C159" s="155" t="s">
        <v>810</v>
      </c>
      <c r="D159" s="85"/>
      <c r="E159" s="153" t="s">
        <v>811</v>
      </c>
      <c r="F159" s="200">
        <f>F160</f>
        <v>500.2</v>
      </c>
      <c r="G159" s="200">
        <f>G160</f>
        <v>421.2</v>
      </c>
      <c r="H159" s="200">
        <f>H160</f>
        <v>79</v>
      </c>
      <c r="I159" s="172">
        <f t="shared" si="20"/>
        <v>84.2063174730108</v>
      </c>
    </row>
    <row r="160" spans="1:9" ht="25.5">
      <c r="A160" s="34"/>
      <c r="B160" s="34"/>
      <c r="C160" s="155"/>
      <c r="D160" s="85" t="s">
        <v>18</v>
      </c>
      <c r="E160" s="153" t="s">
        <v>224</v>
      </c>
      <c r="F160" s="200">
        <v>500.2</v>
      </c>
      <c r="G160" s="200">
        <v>421.2</v>
      </c>
      <c r="H160" s="200">
        <f>F160-G160</f>
        <v>79</v>
      </c>
      <c r="I160" s="172">
        <f t="shared" si="20"/>
        <v>84.2063174730108</v>
      </c>
    </row>
    <row r="161" spans="1:9" ht="12.75">
      <c r="A161" s="20"/>
      <c r="B161" s="20" t="s">
        <v>123</v>
      </c>
      <c r="C161" s="33"/>
      <c r="D161" s="20"/>
      <c r="E161" s="31" t="s">
        <v>124</v>
      </c>
      <c r="F161" s="214">
        <f>F162+F166</f>
        <v>1223.1</v>
      </c>
      <c r="G161" s="214">
        <f>G162+G166</f>
        <v>1209.1</v>
      </c>
      <c r="H161" s="169">
        <f t="shared" si="17"/>
        <v>14</v>
      </c>
      <c r="I161" s="169">
        <f t="shared" si="13"/>
        <v>98.85536750878914</v>
      </c>
    </row>
    <row r="162" spans="1:9" ht="12.75">
      <c r="A162" s="20"/>
      <c r="B162" s="20" t="s">
        <v>348</v>
      </c>
      <c r="C162" s="33"/>
      <c r="D162" s="20"/>
      <c r="E162" s="31" t="s">
        <v>349</v>
      </c>
      <c r="F162" s="214">
        <f aca="true" t="shared" si="21" ref="F162:G164">F163</f>
        <v>277.6</v>
      </c>
      <c r="G162" s="214">
        <f t="shared" si="21"/>
        <v>263.6</v>
      </c>
      <c r="H162" s="169">
        <f t="shared" si="17"/>
        <v>14</v>
      </c>
      <c r="I162" s="169">
        <f t="shared" si="13"/>
        <v>94.95677233429394</v>
      </c>
    </row>
    <row r="163" spans="1:9" ht="12.75">
      <c r="A163" s="20"/>
      <c r="B163" s="20"/>
      <c r="C163" s="168" t="s">
        <v>543</v>
      </c>
      <c r="D163" s="29"/>
      <c r="E163" s="199" t="s">
        <v>350</v>
      </c>
      <c r="F163" s="214">
        <f t="shared" si="21"/>
        <v>277.6</v>
      </c>
      <c r="G163" s="214">
        <f t="shared" si="21"/>
        <v>263.6</v>
      </c>
      <c r="H163" s="169">
        <f t="shared" si="17"/>
        <v>14</v>
      </c>
      <c r="I163" s="169">
        <f t="shared" si="13"/>
        <v>94.95677233429394</v>
      </c>
    </row>
    <row r="164" spans="1:9" s="38" customFormat="1" ht="54.75" customHeight="1">
      <c r="A164" s="34"/>
      <c r="B164" s="34"/>
      <c r="C164" s="155" t="s">
        <v>544</v>
      </c>
      <c r="D164" s="85"/>
      <c r="E164" s="177" t="s">
        <v>351</v>
      </c>
      <c r="F164" s="200">
        <f t="shared" si="21"/>
        <v>277.6</v>
      </c>
      <c r="G164" s="200">
        <f t="shared" si="21"/>
        <v>263.6</v>
      </c>
      <c r="H164" s="172">
        <f t="shared" si="17"/>
        <v>14</v>
      </c>
      <c r="I164" s="172">
        <f t="shared" si="13"/>
        <v>94.95677233429394</v>
      </c>
    </row>
    <row r="165" spans="1:9" s="38" customFormat="1" ht="22.5" customHeight="1">
      <c r="A165" s="34"/>
      <c r="B165" s="34"/>
      <c r="C165" s="155"/>
      <c r="D165" s="85" t="s">
        <v>21</v>
      </c>
      <c r="E165" s="153" t="s">
        <v>22</v>
      </c>
      <c r="F165" s="200">
        <v>277.6</v>
      </c>
      <c r="G165" s="200">
        <v>263.6</v>
      </c>
      <c r="H165" s="172">
        <f t="shared" si="17"/>
        <v>14</v>
      </c>
      <c r="I165" s="172">
        <f t="shared" si="13"/>
        <v>94.95677233429394</v>
      </c>
    </row>
    <row r="166" spans="1:9" s="38" customFormat="1" ht="12.75">
      <c r="A166" s="34"/>
      <c r="B166" s="20" t="s">
        <v>125</v>
      </c>
      <c r="C166" s="33"/>
      <c r="D166" s="20"/>
      <c r="E166" s="31" t="s">
        <v>126</v>
      </c>
      <c r="F166" s="214">
        <f>F167+F172</f>
        <v>945.5</v>
      </c>
      <c r="G166" s="214">
        <f>G167+G172</f>
        <v>945.5</v>
      </c>
      <c r="H166" s="169">
        <f t="shared" si="17"/>
        <v>0</v>
      </c>
      <c r="I166" s="169">
        <f t="shared" si="13"/>
        <v>100</v>
      </c>
    </row>
    <row r="167" spans="1:9" s="38" customFormat="1" ht="25.5">
      <c r="A167" s="34"/>
      <c r="B167" s="20"/>
      <c r="C167" s="168" t="s">
        <v>464</v>
      </c>
      <c r="D167" s="29"/>
      <c r="E167" s="148" t="s">
        <v>332</v>
      </c>
      <c r="F167" s="215">
        <f aca="true" t="shared" si="22" ref="F167:G170">F168</f>
        <v>836.5</v>
      </c>
      <c r="G167" s="215">
        <f t="shared" si="22"/>
        <v>836.5</v>
      </c>
      <c r="H167" s="169">
        <f t="shared" si="17"/>
        <v>0</v>
      </c>
      <c r="I167" s="169">
        <f t="shared" si="13"/>
        <v>100</v>
      </c>
    </row>
    <row r="168" spans="1:9" s="38" customFormat="1" ht="25.5">
      <c r="A168" s="34"/>
      <c r="B168" s="20"/>
      <c r="C168" s="175" t="s">
        <v>465</v>
      </c>
      <c r="D168" s="85"/>
      <c r="E168" s="171" t="s">
        <v>352</v>
      </c>
      <c r="F168" s="200">
        <f t="shared" si="22"/>
        <v>836.5</v>
      </c>
      <c r="G168" s="200">
        <f t="shared" si="22"/>
        <v>836.5</v>
      </c>
      <c r="H168" s="172">
        <f t="shared" si="17"/>
        <v>0</v>
      </c>
      <c r="I168" s="172">
        <f t="shared" si="13"/>
        <v>100</v>
      </c>
    </row>
    <row r="169" spans="1:9" s="38" customFormat="1" ht="36.75" customHeight="1">
      <c r="A169" s="34"/>
      <c r="B169" s="20"/>
      <c r="C169" s="155" t="s">
        <v>466</v>
      </c>
      <c r="D169" s="85"/>
      <c r="E169" s="173" t="s">
        <v>604</v>
      </c>
      <c r="F169" s="200">
        <f t="shared" si="22"/>
        <v>836.5</v>
      </c>
      <c r="G169" s="200">
        <f t="shared" si="22"/>
        <v>836.5</v>
      </c>
      <c r="H169" s="172">
        <f t="shared" si="17"/>
        <v>0</v>
      </c>
      <c r="I169" s="172">
        <f t="shared" si="13"/>
        <v>100</v>
      </c>
    </row>
    <row r="170" spans="1:9" s="38" customFormat="1" ht="25.5">
      <c r="A170" s="34"/>
      <c r="B170" s="34"/>
      <c r="C170" s="155" t="s">
        <v>808</v>
      </c>
      <c r="D170" s="85"/>
      <c r="E170" s="153" t="s">
        <v>706</v>
      </c>
      <c r="F170" s="200">
        <f t="shared" si="22"/>
        <v>836.5</v>
      </c>
      <c r="G170" s="200">
        <f t="shared" si="22"/>
        <v>836.5</v>
      </c>
      <c r="H170" s="172">
        <f t="shared" si="17"/>
        <v>0</v>
      </c>
      <c r="I170" s="172">
        <f t="shared" si="13"/>
        <v>100</v>
      </c>
    </row>
    <row r="171" spans="1:9" s="38" customFormat="1" ht="12.75">
      <c r="A171" s="34"/>
      <c r="B171" s="34"/>
      <c r="C171" s="155"/>
      <c r="D171" s="85" t="s">
        <v>24</v>
      </c>
      <c r="E171" s="153" t="s">
        <v>110</v>
      </c>
      <c r="F171" s="200">
        <v>836.5</v>
      </c>
      <c r="G171" s="200">
        <v>836.5</v>
      </c>
      <c r="H171" s="172">
        <f t="shared" si="17"/>
        <v>0</v>
      </c>
      <c r="I171" s="172">
        <f t="shared" si="13"/>
        <v>100</v>
      </c>
    </row>
    <row r="172" spans="1:9" s="38" customFormat="1" ht="12.75">
      <c r="A172" s="34"/>
      <c r="B172" s="34"/>
      <c r="C172" s="168" t="s">
        <v>543</v>
      </c>
      <c r="D172" s="29"/>
      <c r="E172" s="199" t="s">
        <v>350</v>
      </c>
      <c r="F172" s="174">
        <f aca="true" t="shared" si="23" ref="F172:H173">F173</f>
        <v>109</v>
      </c>
      <c r="G172" s="174">
        <f t="shared" si="23"/>
        <v>109</v>
      </c>
      <c r="H172" s="174">
        <f t="shared" si="23"/>
        <v>0</v>
      </c>
      <c r="I172" s="174">
        <f>G172/F172*100</f>
        <v>100</v>
      </c>
    </row>
    <row r="173" spans="1:9" s="38" customFormat="1" ht="12.75">
      <c r="A173" s="34"/>
      <c r="B173" s="34"/>
      <c r="C173" s="155" t="s">
        <v>642</v>
      </c>
      <c r="D173" s="85"/>
      <c r="E173" s="153" t="s">
        <v>656</v>
      </c>
      <c r="F173" s="154">
        <f t="shared" si="23"/>
        <v>109</v>
      </c>
      <c r="G173" s="154">
        <f t="shared" si="23"/>
        <v>109</v>
      </c>
      <c r="H173" s="154">
        <f t="shared" si="23"/>
        <v>0</v>
      </c>
      <c r="I173" s="154">
        <f>G173/F173*100</f>
        <v>100</v>
      </c>
    </row>
    <row r="174" spans="1:9" s="38" customFormat="1" ht="12.75">
      <c r="A174" s="34"/>
      <c r="B174" s="34"/>
      <c r="C174" s="155"/>
      <c r="D174" s="85" t="s">
        <v>21</v>
      </c>
      <c r="E174" s="153" t="s">
        <v>22</v>
      </c>
      <c r="F174" s="154">
        <v>109</v>
      </c>
      <c r="G174" s="154">
        <v>109</v>
      </c>
      <c r="H174" s="120">
        <f>F174-G174</f>
        <v>0</v>
      </c>
      <c r="I174" s="154">
        <f>G174/F174*100</f>
        <v>100</v>
      </c>
    </row>
    <row r="175" spans="1:9" s="38" customFormat="1" ht="24">
      <c r="A175" s="20"/>
      <c r="B175" s="20" t="s">
        <v>154</v>
      </c>
      <c r="C175" s="33"/>
      <c r="D175" s="20"/>
      <c r="E175" s="31" t="s">
        <v>155</v>
      </c>
      <c r="F175" s="214">
        <f aca="true" t="shared" si="24" ref="F175:G179">F176</f>
        <v>8347.7</v>
      </c>
      <c r="G175" s="214">
        <f t="shared" si="24"/>
        <v>7404.2</v>
      </c>
      <c r="H175" s="169">
        <f t="shared" si="17"/>
        <v>943.5000000000009</v>
      </c>
      <c r="I175" s="169">
        <f t="shared" si="13"/>
        <v>88.69748553493775</v>
      </c>
    </row>
    <row r="176" spans="1:9" s="38" customFormat="1" ht="24">
      <c r="A176" s="20"/>
      <c r="B176" s="20" t="s">
        <v>156</v>
      </c>
      <c r="C176" s="33"/>
      <c r="D176" s="20"/>
      <c r="E176" s="31" t="s">
        <v>226</v>
      </c>
      <c r="F176" s="214">
        <f t="shared" si="24"/>
        <v>8347.7</v>
      </c>
      <c r="G176" s="214">
        <f t="shared" si="24"/>
        <v>7404.2</v>
      </c>
      <c r="H176" s="169">
        <f t="shared" si="17"/>
        <v>943.5000000000009</v>
      </c>
      <c r="I176" s="169">
        <f t="shared" si="13"/>
        <v>88.69748553493775</v>
      </c>
    </row>
    <row r="177" spans="1:9" s="38" customFormat="1" ht="38.25">
      <c r="A177" s="34"/>
      <c r="B177" s="34"/>
      <c r="C177" s="168" t="s">
        <v>364</v>
      </c>
      <c r="D177" s="85"/>
      <c r="E177" s="148" t="s">
        <v>311</v>
      </c>
      <c r="F177" s="215">
        <f t="shared" si="24"/>
        <v>8347.7</v>
      </c>
      <c r="G177" s="215">
        <f t="shared" si="24"/>
        <v>7404.2</v>
      </c>
      <c r="H177" s="169">
        <f t="shared" si="17"/>
        <v>943.5000000000009</v>
      </c>
      <c r="I177" s="169">
        <f t="shared" si="13"/>
        <v>88.69748553493775</v>
      </c>
    </row>
    <row r="178" spans="1:9" s="38" customFormat="1" ht="25.5">
      <c r="A178" s="34"/>
      <c r="B178" s="34"/>
      <c r="C178" s="175" t="s">
        <v>371</v>
      </c>
      <c r="D178" s="183"/>
      <c r="E178" s="195" t="s">
        <v>550</v>
      </c>
      <c r="F178" s="201">
        <f t="shared" si="24"/>
        <v>8347.7</v>
      </c>
      <c r="G178" s="201">
        <f t="shared" si="24"/>
        <v>7404.2</v>
      </c>
      <c r="H178" s="172">
        <f t="shared" si="17"/>
        <v>943.5000000000009</v>
      </c>
      <c r="I178" s="172">
        <f t="shared" si="13"/>
        <v>88.69748553493775</v>
      </c>
    </row>
    <row r="179" spans="1:9" s="38" customFormat="1" ht="25.5">
      <c r="A179" s="34"/>
      <c r="B179" s="34"/>
      <c r="C179" s="155" t="s">
        <v>372</v>
      </c>
      <c r="D179" s="85"/>
      <c r="E179" s="153" t="s">
        <v>551</v>
      </c>
      <c r="F179" s="201">
        <f t="shared" si="24"/>
        <v>8347.7</v>
      </c>
      <c r="G179" s="201">
        <f t="shared" si="24"/>
        <v>7404.2</v>
      </c>
      <c r="H179" s="172">
        <f t="shared" si="17"/>
        <v>943.5000000000009</v>
      </c>
      <c r="I179" s="172">
        <f t="shared" si="13"/>
        <v>88.69748553493775</v>
      </c>
    </row>
    <row r="180" spans="1:9" s="38" customFormat="1" ht="38.25">
      <c r="A180" s="34"/>
      <c r="B180" s="34"/>
      <c r="C180" s="155" t="s">
        <v>373</v>
      </c>
      <c r="D180" s="85"/>
      <c r="E180" s="153" t="s">
        <v>552</v>
      </c>
      <c r="F180" s="201">
        <f>F181+F182</f>
        <v>8347.7</v>
      </c>
      <c r="G180" s="201">
        <f>G181+G182</f>
        <v>7404.2</v>
      </c>
      <c r="H180" s="172">
        <f t="shared" si="17"/>
        <v>943.5000000000009</v>
      </c>
      <c r="I180" s="172">
        <f t="shared" si="13"/>
        <v>88.69748553493775</v>
      </c>
    </row>
    <row r="181" spans="1:9" ht="25.5">
      <c r="A181" s="34"/>
      <c r="B181" s="34"/>
      <c r="C181" s="155"/>
      <c r="D181" s="85" t="s">
        <v>23</v>
      </c>
      <c r="E181" s="196" t="s">
        <v>227</v>
      </c>
      <c r="F181" s="201">
        <v>8347.7</v>
      </c>
      <c r="G181" s="201">
        <v>7404.2</v>
      </c>
      <c r="H181" s="172">
        <f t="shared" si="17"/>
        <v>943.5000000000009</v>
      </c>
      <c r="I181" s="172">
        <f t="shared" si="13"/>
        <v>88.69748553493775</v>
      </c>
    </row>
    <row r="182" spans="1:9" ht="12.75" hidden="1">
      <c r="A182" s="34"/>
      <c r="B182" s="34"/>
      <c r="C182" s="155"/>
      <c r="D182" s="85" t="s">
        <v>19</v>
      </c>
      <c r="E182" s="153" t="s">
        <v>20</v>
      </c>
      <c r="F182" s="201">
        <v>0</v>
      </c>
      <c r="G182" s="201">
        <v>0</v>
      </c>
      <c r="H182" s="172">
        <f>F182-G182</f>
        <v>0</v>
      </c>
      <c r="I182" s="172" t="e">
        <f>G182/F182*100</f>
        <v>#DIV/0!</v>
      </c>
    </row>
    <row r="183" spans="1:9" ht="36" customHeight="1">
      <c r="A183" s="20" t="s">
        <v>86</v>
      </c>
      <c r="B183" s="20"/>
      <c r="C183" s="20"/>
      <c r="D183" s="20"/>
      <c r="E183" s="31" t="s">
        <v>127</v>
      </c>
      <c r="F183" s="214">
        <f>F184+F202</f>
        <v>4594.3</v>
      </c>
      <c r="G183" s="214">
        <f>G184+G202</f>
        <v>4195.5</v>
      </c>
      <c r="H183" s="169">
        <f t="shared" si="17"/>
        <v>398.8000000000002</v>
      </c>
      <c r="I183" s="169">
        <f t="shared" si="13"/>
        <v>91.31967873234224</v>
      </c>
    </row>
    <row r="184" spans="1:9" ht="14.25" customHeight="1">
      <c r="A184" s="20"/>
      <c r="B184" s="20" t="s">
        <v>101</v>
      </c>
      <c r="C184" s="20"/>
      <c r="D184" s="20"/>
      <c r="E184" s="32" t="s">
        <v>102</v>
      </c>
      <c r="F184" s="214">
        <f>F185+F196</f>
        <v>4594.3</v>
      </c>
      <c r="G184" s="214">
        <f>G185+G196</f>
        <v>4195.5</v>
      </c>
      <c r="H184" s="174">
        <f>H188</f>
        <v>11.099999999999909</v>
      </c>
      <c r="I184" s="169">
        <f t="shared" si="13"/>
        <v>91.31967873234224</v>
      </c>
    </row>
    <row r="185" spans="1:9" ht="36">
      <c r="A185" s="20"/>
      <c r="B185" s="20" t="s">
        <v>128</v>
      </c>
      <c r="C185" s="33"/>
      <c r="D185" s="20"/>
      <c r="E185" s="37" t="s">
        <v>129</v>
      </c>
      <c r="F185" s="214">
        <f>F186</f>
        <v>4206.6</v>
      </c>
      <c r="G185" s="214">
        <f>G186</f>
        <v>4195.5</v>
      </c>
      <c r="H185" s="174">
        <f>H186</f>
        <v>11.100000000000364</v>
      </c>
      <c r="I185" s="169">
        <f t="shared" si="13"/>
        <v>99.73612894023675</v>
      </c>
    </row>
    <row r="186" spans="1:9" ht="38.25">
      <c r="A186" s="34"/>
      <c r="B186" s="34"/>
      <c r="C186" s="168" t="s">
        <v>364</v>
      </c>
      <c r="D186" s="85"/>
      <c r="E186" s="148" t="s">
        <v>311</v>
      </c>
      <c r="F186" s="215">
        <f>F187+F202</f>
        <v>4206.6</v>
      </c>
      <c r="G186" s="215">
        <f>G187+G202</f>
        <v>4195.5</v>
      </c>
      <c r="H186" s="174">
        <f>H187</f>
        <v>11.100000000000364</v>
      </c>
      <c r="I186" s="169">
        <f t="shared" si="13"/>
        <v>99.73612894023675</v>
      </c>
    </row>
    <row r="187" spans="1:9" ht="25.5">
      <c r="A187" s="34"/>
      <c r="B187" s="34"/>
      <c r="C187" s="168" t="s">
        <v>365</v>
      </c>
      <c r="D187" s="29"/>
      <c r="E187" s="148" t="s">
        <v>312</v>
      </c>
      <c r="F187" s="215">
        <f>F188+F193</f>
        <v>4206.6</v>
      </c>
      <c r="G187" s="215">
        <f>G188+G193</f>
        <v>4195.5</v>
      </c>
      <c r="H187" s="174">
        <f>F187-G187</f>
        <v>11.100000000000364</v>
      </c>
      <c r="I187" s="169">
        <f t="shared" si="13"/>
        <v>99.73612894023675</v>
      </c>
    </row>
    <row r="188" spans="1:9" ht="25.5">
      <c r="A188" s="34"/>
      <c r="B188" s="34"/>
      <c r="C188" s="207" t="s">
        <v>366</v>
      </c>
      <c r="D188" s="183"/>
      <c r="E188" s="171" t="s">
        <v>545</v>
      </c>
      <c r="F188" s="201">
        <f>F189</f>
        <v>3796.3</v>
      </c>
      <c r="G188" s="201">
        <f>G189</f>
        <v>3785.2000000000003</v>
      </c>
      <c r="H188" s="172">
        <f t="shared" si="17"/>
        <v>11.099999999999909</v>
      </c>
      <c r="I188" s="172">
        <f t="shared" si="13"/>
        <v>99.70761004135606</v>
      </c>
    </row>
    <row r="189" spans="1:9" ht="34.5" customHeight="1">
      <c r="A189" s="34"/>
      <c r="B189" s="34"/>
      <c r="C189" s="170" t="s">
        <v>367</v>
      </c>
      <c r="D189" s="85"/>
      <c r="E189" s="173" t="s">
        <v>546</v>
      </c>
      <c r="F189" s="201">
        <f>F190+F191+F192</f>
        <v>3796.3</v>
      </c>
      <c r="G189" s="201">
        <f>G190+G191+G192</f>
        <v>3785.2000000000003</v>
      </c>
      <c r="H189" s="172">
        <f t="shared" si="17"/>
        <v>11.099999999999909</v>
      </c>
      <c r="I189" s="172">
        <f t="shared" si="13"/>
        <v>99.70761004135606</v>
      </c>
    </row>
    <row r="190" spans="1:9" ht="51">
      <c r="A190" s="34"/>
      <c r="B190" s="34"/>
      <c r="C190" s="155"/>
      <c r="D190" s="85" t="s">
        <v>17</v>
      </c>
      <c r="E190" s="153" t="s">
        <v>223</v>
      </c>
      <c r="F190" s="200">
        <v>3540.1</v>
      </c>
      <c r="G190" s="200">
        <f>2721.8+808.4</f>
        <v>3530.2000000000003</v>
      </c>
      <c r="H190" s="172">
        <f t="shared" si="17"/>
        <v>9.899999999999636</v>
      </c>
      <c r="I190" s="172">
        <f t="shared" si="13"/>
        <v>99.72034688285643</v>
      </c>
    </row>
    <row r="191" spans="1:9" s="74" customFormat="1" ht="25.5">
      <c r="A191" s="34"/>
      <c r="B191" s="34"/>
      <c r="C191" s="155"/>
      <c r="D191" s="85" t="s">
        <v>18</v>
      </c>
      <c r="E191" s="153" t="s">
        <v>224</v>
      </c>
      <c r="F191" s="200">
        <f>226.7+29.1</f>
        <v>255.79999999999998</v>
      </c>
      <c r="G191" s="200">
        <f>225.7+29</f>
        <v>254.7</v>
      </c>
      <c r="H191" s="172">
        <f t="shared" si="17"/>
        <v>1.0999999999999943</v>
      </c>
      <c r="I191" s="172">
        <f t="shared" si="13"/>
        <v>99.56997654417515</v>
      </c>
    </row>
    <row r="192" spans="1:9" s="74" customFormat="1" ht="12.75">
      <c r="A192" s="34"/>
      <c r="B192" s="34"/>
      <c r="C192" s="155"/>
      <c r="D192" s="85" t="s">
        <v>19</v>
      </c>
      <c r="E192" s="153" t="s">
        <v>20</v>
      </c>
      <c r="F192" s="200">
        <v>0.4</v>
      </c>
      <c r="G192" s="200">
        <v>0.3</v>
      </c>
      <c r="H192" s="172">
        <f t="shared" si="17"/>
        <v>0.10000000000000003</v>
      </c>
      <c r="I192" s="172">
        <f t="shared" si="13"/>
        <v>74.99999999999999</v>
      </c>
    </row>
    <row r="193" spans="1:9" s="74" customFormat="1" ht="51">
      <c r="A193" s="34"/>
      <c r="B193" s="34"/>
      <c r="C193" s="175" t="s">
        <v>368</v>
      </c>
      <c r="D193" s="183"/>
      <c r="E193" s="195" t="s">
        <v>547</v>
      </c>
      <c r="F193" s="200">
        <f>F194</f>
        <v>410.3</v>
      </c>
      <c r="G193" s="200">
        <f>G194</f>
        <v>410.3</v>
      </c>
      <c r="H193" s="172">
        <f t="shared" si="17"/>
        <v>0</v>
      </c>
      <c r="I193" s="172">
        <f t="shared" si="13"/>
        <v>100</v>
      </c>
    </row>
    <row r="194" spans="1:9" s="74" customFormat="1" ht="38.25">
      <c r="A194" s="34"/>
      <c r="B194" s="34"/>
      <c r="C194" s="155" t="s">
        <v>760</v>
      </c>
      <c r="D194" s="85"/>
      <c r="E194" s="173" t="s">
        <v>761</v>
      </c>
      <c r="F194" s="201">
        <f>F195</f>
        <v>410.3</v>
      </c>
      <c r="G194" s="201">
        <f>G195</f>
        <v>410.3</v>
      </c>
      <c r="H194" s="172">
        <f t="shared" si="17"/>
        <v>0</v>
      </c>
      <c r="I194" s="172">
        <f t="shared" si="13"/>
        <v>100</v>
      </c>
    </row>
    <row r="195" spans="1:9" s="74" customFormat="1" ht="12.75">
      <c r="A195" s="34"/>
      <c r="B195" s="34"/>
      <c r="C195" s="155"/>
      <c r="D195" s="85" t="s">
        <v>24</v>
      </c>
      <c r="E195" s="153" t="s">
        <v>110</v>
      </c>
      <c r="F195" s="201">
        <v>410.3</v>
      </c>
      <c r="G195" s="201">
        <v>410.3</v>
      </c>
      <c r="H195" s="172">
        <f t="shared" si="17"/>
        <v>0</v>
      </c>
      <c r="I195" s="172">
        <f t="shared" si="13"/>
        <v>100</v>
      </c>
    </row>
    <row r="196" spans="1:9" s="74" customFormat="1" ht="12.75">
      <c r="A196" s="20"/>
      <c r="B196" s="20" t="s">
        <v>111</v>
      </c>
      <c r="C196" s="33"/>
      <c r="D196" s="20"/>
      <c r="E196" s="37" t="s">
        <v>130</v>
      </c>
      <c r="F196" s="214">
        <f aca="true" t="shared" si="25" ref="F196:G200">F197</f>
        <v>387.7</v>
      </c>
      <c r="G196" s="214">
        <f t="shared" si="25"/>
        <v>0</v>
      </c>
      <c r="H196" s="169">
        <f t="shared" si="17"/>
        <v>387.7</v>
      </c>
      <c r="I196" s="169">
        <f t="shared" si="13"/>
        <v>0</v>
      </c>
    </row>
    <row r="197" spans="1:9" s="74" customFormat="1" ht="38.25">
      <c r="A197" s="34"/>
      <c r="B197" s="34"/>
      <c r="C197" s="168" t="s">
        <v>364</v>
      </c>
      <c r="D197" s="85"/>
      <c r="E197" s="148" t="s">
        <v>311</v>
      </c>
      <c r="F197" s="215">
        <f t="shared" si="25"/>
        <v>387.7</v>
      </c>
      <c r="G197" s="215">
        <f t="shared" si="25"/>
        <v>0</v>
      </c>
      <c r="H197" s="169">
        <f t="shared" si="17"/>
        <v>387.7</v>
      </c>
      <c r="I197" s="169">
        <f t="shared" si="13"/>
        <v>0</v>
      </c>
    </row>
    <row r="198" spans="1:9" s="74" customFormat="1" ht="25.5">
      <c r="A198" s="34"/>
      <c r="B198" s="34"/>
      <c r="C198" s="168" t="s">
        <v>365</v>
      </c>
      <c r="D198" s="29"/>
      <c r="E198" s="148" t="s">
        <v>312</v>
      </c>
      <c r="F198" s="215">
        <f t="shared" si="25"/>
        <v>387.7</v>
      </c>
      <c r="G198" s="215">
        <f t="shared" si="25"/>
        <v>0</v>
      </c>
      <c r="H198" s="169">
        <f t="shared" si="17"/>
        <v>387.7</v>
      </c>
      <c r="I198" s="169">
        <f t="shared" si="13"/>
        <v>0</v>
      </c>
    </row>
    <row r="199" spans="1:9" s="40" customFormat="1" ht="54.75" customHeight="1">
      <c r="A199" s="34"/>
      <c r="B199" s="34"/>
      <c r="C199" s="175" t="s">
        <v>369</v>
      </c>
      <c r="D199" s="183"/>
      <c r="E199" s="195" t="s">
        <v>548</v>
      </c>
      <c r="F199" s="200">
        <f t="shared" si="25"/>
        <v>387.7</v>
      </c>
      <c r="G199" s="200">
        <f t="shared" si="25"/>
        <v>0</v>
      </c>
      <c r="H199" s="172">
        <f t="shared" si="17"/>
        <v>387.7</v>
      </c>
      <c r="I199" s="172">
        <f t="shared" si="13"/>
        <v>0</v>
      </c>
    </row>
    <row r="200" spans="1:9" s="40" customFormat="1" ht="51">
      <c r="A200" s="34"/>
      <c r="B200" s="34"/>
      <c r="C200" s="155" t="s">
        <v>370</v>
      </c>
      <c r="D200" s="85"/>
      <c r="E200" s="173" t="s">
        <v>549</v>
      </c>
      <c r="F200" s="201">
        <f t="shared" si="25"/>
        <v>387.7</v>
      </c>
      <c r="G200" s="201">
        <f t="shared" si="25"/>
        <v>0</v>
      </c>
      <c r="H200" s="172">
        <f t="shared" si="17"/>
        <v>387.7</v>
      </c>
      <c r="I200" s="172">
        <f t="shared" si="13"/>
        <v>0</v>
      </c>
    </row>
    <row r="201" spans="1:9" s="41" customFormat="1" ht="12.75">
      <c r="A201" s="34"/>
      <c r="B201" s="34"/>
      <c r="C201" s="155"/>
      <c r="D201" s="85" t="s">
        <v>19</v>
      </c>
      <c r="E201" s="153" t="s">
        <v>20</v>
      </c>
      <c r="F201" s="201">
        <v>387.7</v>
      </c>
      <c r="G201" s="201">
        <v>0</v>
      </c>
      <c r="H201" s="172">
        <f>F201-G201</f>
        <v>387.7</v>
      </c>
      <c r="I201" s="172">
        <f t="shared" si="13"/>
        <v>0</v>
      </c>
    </row>
    <row r="202" spans="1:9" s="42" customFormat="1" ht="12.75" hidden="1">
      <c r="A202" s="20"/>
      <c r="B202" s="20" t="s">
        <v>643</v>
      </c>
      <c r="C202" s="33"/>
      <c r="D202" s="20"/>
      <c r="E202" s="37" t="s">
        <v>130</v>
      </c>
      <c r="F202" s="214">
        <f>F203</f>
        <v>0</v>
      </c>
      <c r="G202" s="214">
        <f>G203</f>
        <v>0</v>
      </c>
      <c r="H202" s="172">
        <f>F202-G202</f>
        <v>0</v>
      </c>
      <c r="I202" s="172">
        <v>0</v>
      </c>
    </row>
    <row r="203" spans="1:9" s="42" customFormat="1" ht="12.75" hidden="1">
      <c r="A203" s="34"/>
      <c r="B203" s="34"/>
      <c r="C203" s="208" t="s">
        <v>645</v>
      </c>
      <c r="D203" s="29"/>
      <c r="E203" s="211" t="s">
        <v>650</v>
      </c>
      <c r="F203" s="214">
        <f>F204</f>
        <v>0</v>
      </c>
      <c r="G203" s="214">
        <f>G204</f>
        <v>0</v>
      </c>
      <c r="H203" s="172">
        <f>F203-G203</f>
        <v>0</v>
      </c>
      <c r="I203" s="172">
        <v>0</v>
      </c>
    </row>
    <row r="204" spans="1:9" s="42" customFormat="1" ht="19.5" customHeight="1" hidden="1">
      <c r="A204" s="34"/>
      <c r="B204" s="34"/>
      <c r="C204" s="209" t="s">
        <v>646</v>
      </c>
      <c r="D204" s="85" t="s">
        <v>647</v>
      </c>
      <c r="E204" s="212" t="s">
        <v>650</v>
      </c>
      <c r="F204" s="200">
        <v>0</v>
      </c>
      <c r="G204" s="200">
        <v>0</v>
      </c>
      <c r="H204" s="169">
        <f>F204-G204</f>
        <v>0</v>
      </c>
      <c r="I204" s="172">
        <v>0</v>
      </c>
    </row>
    <row r="205" spans="1:9" s="42" customFormat="1" ht="50.25" customHeight="1">
      <c r="A205" s="20" t="s">
        <v>87</v>
      </c>
      <c r="B205" s="20"/>
      <c r="C205" s="20"/>
      <c r="D205" s="20"/>
      <c r="E205" s="31" t="s">
        <v>136</v>
      </c>
      <c r="F205" s="214">
        <f>F206+F250+F291+F376+F225</f>
        <v>167183.2</v>
      </c>
      <c r="G205" s="214">
        <f>G206+G250+G291+G376+G225</f>
        <v>148061.90000000002</v>
      </c>
      <c r="H205" s="214">
        <f>H206+H250+H291+H376+H225</f>
        <v>19121.299999999996</v>
      </c>
      <c r="I205" s="169">
        <f aca="true" t="shared" si="26" ref="I205:I400">G205/F205*100</f>
        <v>88.56266658372373</v>
      </c>
    </row>
    <row r="206" spans="1:9" s="42" customFormat="1" ht="12.75">
      <c r="A206" s="20"/>
      <c r="B206" s="20" t="s">
        <v>101</v>
      </c>
      <c r="C206" s="20"/>
      <c r="D206" s="20"/>
      <c r="E206" s="32" t="s">
        <v>102</v>
      </c>
      <c r="F206" s="214">
        <f>F207+F215</f>
        <v>14875.900000000001</v>
      </c>
      <c r="G206" s="214">
        <f>G207+G215</f>
        <v>12344.3</v>
      </c>
      <c r="H206" s="169">
        <f aca="true" t="shared" si="27" ref="H206:H224">F206-G206</f>
        <v>2531.600000000002</v>
      </c>
      <c r="I206" s="169">
        <f t="shared" si="26"/>
        <v>82.98187000450392</v>
      </c>
    </row>
    <row r="207" spans="1:9" s="42" customFormat="1" ht="48">
      <c r="A207" s="20"/>
      <c r="B207" s="20" t="s">
        <v>108</v>
      </c>
      <c r="C207" s="33"/>
      <c r="D207" s="20"/>
      <c r="E207" s="31" t="s">
        <v>109</v>
      </c>
      <c r="F207" s="214">
        <f aca="true" t="shared" si="28" ref="F207:G210">F208</f>
        <v>6547.400000000001</v>
      </c>
      <c r="G207" s="214">
        <f t="shared" si="28"/>
        <v>6538.700000000001</v>
      </c>
      <c r="H207" s="169">
        <f t="shared" si="27"/>
        <v>8.699999999999818</v>
      </c>
      <c r="I207" s="169">
        <f t="shared" si="26"/>
        <v>99.86712282738186</v>
      </c>
    </row>
    <row r="208" spans="1:9" s="42" customFormat="1" ht="51">
      <c r="A208" s="34"/>
      <c r="B208" s="34"/>
      <c r="C208" s="168" t="s">
        <v>374</v>
      </c>
      <c r="D208" s="29"/>
      <c r="E208" s="148" t="s">
        <v>308</v>
      </c>
      <c r="F208" s="214">
        <f t="shared" si="28"/>
        <v>6547.400000000001</v>
      </c>
      <c r="G208" s="214">
        <f t="shared" si="28"/>
        <v>6538.700000000001</v>
      </c>
      <c r="H208" s="169">
        <f t="shared" si="27"/>
        <v>8.699999999999818</v>
      </c>
      <c r="I208" s="169">
        <f t="shared" si="26"/>
        <v>99.86712282738186</v>
      </c>
    </row>
    <row r="209" spans="1:9" s="42" customFormat="1" ht="25.5">
      <c r="A209" s="34"/>
      <c r="B209" s="34"/>
      <c r="C209" s="175" t="s">
        <v>375</v>
      </c>
      <c r="D209" s="85"/>
      <c r="E209" s="171" t="s">
        <v>309</v>
      </c>
      <c r="F209" s="200">
        <f t="shared" si="28"/>
        <v>6547.400000000001</v>
      </c>
      <c r="G209" s="200">
        <f t="shared" si="28"/>
        <v>6538.700000000001</v>
      </c>
      <c r="H209" s="172">
        <f t="shared" si="27"/>
        <v>8.699999999999818</v>
      </c>
      <c r="I209" s="172">
        <f t="shared" si="26"/>
        <v>99.86712282738186</v>
      </c>
    </row>
    <row r="210" spans="1:9" s="42" customFormat="1" ht="25.5">
      <c r="A210" s="34"/>
      <c r="B210" s="34"/>
      <c r="C210" s="155" t="s">
        <v>378</v>
      </c>
      <c r="D210" s="85"/>
      <c r="E210" s="153" t="s">
        <v>545</v>
      </c>
      <c r="F210" s="200">
        <f t="shared" si="28"/>
        <v>6547.400000000001</v>
      </c>
      <c r="G210" s="200">
        <f t="shared" si="28"/>
        <v>6538.700000000001</v>
      </c>
      <c r="H210" s="172">
        <f t="shared" si="27"/>
        <v>8.699999999999818</v>
      </c>
      <c r="I210" s="172">
        <f t="shared" si="26"/>
        <v>99.86712282738186</v>
      </c>
    </row>
    <row r="211" spans="1:9" s="42" customFormat="1" ht="25.5">
      <c r="A211" s="34"/>
      <c r="B211" s="34"/>
      <c r="C211" s="155" t="s">
        <v>379</v>
      </c>
      <c r="D211" s="85"/>
      <c r="E211" s="173" t="s">
        <v>546</v>
      </c>
      <c r="F211" s="201">
        <f>F212+F213+F214</f>
        <v>6547.400000000001</v>
      </c>
      <c r="G211" s="201">
        <f>G212+G213+G214</f>
        <v>6538.700000000001</v>
      </c>
      <c r="H211" s="172">
        <f t="shared" si="27"/>
        <v>8.699999999999818</v>
      </c>
      <c r="I211" s="172">
        <f t="shared" si="26"/>
        <v>99.86712282738186</v>
      </c>
    </row>
    <row r="212" spans="1:9" s="42" customFormat="1" ht="51">
      <c r="A212" s="34"/>
      <c r="B212" s="34"/>
      <c r="C212" s="155"/>
      <c r="D212" s="85" t="s">
        <v>17</v>
      </c>
      <c r="E212" s="153" t="s">
        <v>223</v>
      </c>
      <c r="F212" s="201">
        <f>4570.1+3.5+1373.3</f>
        <v>5946.900000000001</v>
      </c>
      <c r="G212" s="201">
        <f>4570.1+3.5+1373.3</f>
        <v>5946.900000000001</v>
      </c>
      <c r="H212" s="172">
        <f t="shared" si="27"/>
        <v>0</v>
      </c>
      <c r="I212" s="172">
        <f t="shared" si="26"/>
        <v>100</v>
      </c>
    </row>
    <row r="213" spans="1:9" s="41" customFormat="1" ht="25.5">
      <c r="A213" s="34"/>
      <c r="B213" s="34"/>
      <c r="C213" s="155"/>
      <c r="D213" s="85" t="s">
        <v>18</v>
      </c>
      <c r="E213" s="153" t="s">
        <v>224</v>
      </c>
      <c r="F213" s="201">
        <f>409.1+191.2</f>
        <v>600.3</v>
      </c>
      <c r="G213" s="201">
        <f>407.3+184.5</f>
        <v>591.8</v>
      </c>
      <c r="H213" s="172">
        <f t="shared" si="27"/>
        <v>8.5</v>
      </c>
      <c r="I213" s="172">
        <f t="shared" si="26"/>
        <v>98.584041312677</v>
      </c>
    </row>
    <row r="214" spans="1:9" s="41" customFormat="1" ht="21.75" customHeight="1">
      <c r="A214" s="34"/>
      <c r="B214" s="34"/>
      <c r="C214" s="155"/>
      <c r="D214" s="85" t="s">
        <v>19</v>
      </c>
      <c r="E214" s="153" t="s">
        <v>20</v>
      </c>
      <c r="F214" s="201">
        <v>0.2</v>
      </c>
      <c r="G214" s="201">
        <v>0</v>
      </c>
      <c r="H214" s="172">
        <f t="shared" si="27"/>
        <v>0.2</v>
      </c>
      <c r="I214" s="172">
        <f t="shared" si="26"/>
        <v>0</v>
      </c>
    </row>
    <row r="215" spans="1:9" s="41" customFormat="1" ht="12.75">
      <c r="A215" s="20"/>
      <c r="B215" s="20" t="s">
        <v>157</v>
      </c>
      <c r="C215" s="33"/>
      <c r="D215" s="20"/>
      <c r="E215" s="198" t="s">
        <v>112</v>
      </c>
      <c r="F215" s="214">
        <f>F216+F222</f>
        <v>8328.5</v>
      </c>
      <c r="G215" s="214">
        <f>G216+G222</f>
        <v>5805.599999999999</v>
      </c>
      <c r="H215" s="169">
        <f t="shared" si="27"/>
        <v>2522.9000000000005</v>
      </c>
      <c r="I215" s="169">
        <f t="shared" si="26"/>
        <v>69.70763042564687</v>
      </c>
    </row>
    <row r="216" spans="1:9" s="42" customFormat="1" ht="51">
      <c r="A216" s="34"/>
      <c r="B216" s="34"/>
      <c r="C216" s="168" t="s">
        <v>374</v>
      </c>
      <c r="D216" s="29"/>
      <c r="E216" s="148" t="s">
        <v>308</v>
      </c>
      <c r="F216" s="214">
        <f aca="true" t="shared" si="29" ref="F216:G218">F217</f>
        <v>8234.2</v>
      </c>
      <c r="G216" s="214">
        <f t="shared" si="29"/>
        <v>5711.299999999999</v>
      </c>
      <c r="H216" s="169">
        <f t="shared" si="27"/>
        <v>2522.9000000000015</v>
      </c>
      <c r="I216" s="169">
        <f t="shared" si="26"/>
        <v>69.36071506643023</v>
      </c>
    </row>
    <row r="217" spans="1:9" s="42" customFormat="1" ht="25.5">
      <c r="A217" s="34"/>
      <c r="B217" s="34"/>
      <c r="C217" s="175" t="s">
        <v>375</v>
      </c>
      <c r="D217" s="85"/>
      <c r="E217" s="171" t="s">
        <v>309</v>
      </c>
      <c r="F217" s="200">
        <f t="shared" si="29"/>
        <v>8234.2</v>
      </c>
      <c r="G217" s="200">
        <f t="shared" si="29"/>
        <v>5711.299999999999</v>
      </c>
      <c r="H217" s="172">
        <f t="shared" si="27"/>
        <v>2522.9000000000015</v>
      </c>
      <c r="I217" s="172">
        <f t="shared" si="26"/>
        <v>69.36071506643023</v>
      </c>
    </row>
    <row r="218" spans="1:9" s="42" customFormat="1" ht="25.5">
      <c r="A218" s="34"/>
      <c r="B218" s="34"/>
      <c r="C218" s="155" t="s">
        <v>376</v>
      </c>
      <c r="D218" s="85"/>
      <c r="E218" s="173" t="s">
        <v>553</v>
      </c>
      <c r="F218" s="200">
        <f t="shared" si="29"/>
        <v>8234.2</v>
      </c>
      <c r="G218" s="200">
        <f t="shared" si="29"/>
        <v>5711.299999999999</v>
      </c>
      <c r="H218" s="172">
        <f t="shared" si="27"/>
        <v>2522.9000000000015</v>
      </c>
      <c r="I218" s="172">
        <f t="shared" si="26"/>
        <v>69.36071506643023</v>
      </c>
    </row>
    <row r="219" spans="1:9" s="42" customFormat="1" ht="25.5">
      <c r="A219" s="34"/>
      <c r="B219" s="34"/>
      <c r="C219" s="155" t="s">
        <v>377</v>
      </c>
      <c r="D219" s="85"/>
      <c r="E219" s="173" t="s">
        <v>554</v>
      </c>
      <c r="F219" s="200">
        <f>F220+F221</f>
        <v>8234.2</v>
      </c>
      <c r="G219" s="200">
        <f>G220+G221</f>
        <v>5711.299999999999</v>
      </c>
      <c r="H219" s="172">
        <f t="shared" si="27"/>
        <v>2522.9000000000015</v>
      </c>
      <c r="I219" s="172">
        <f t="shared" si="26"/>
        <v>69.36071506643023</v>
      </c>
    </row>
    <row r="220" spans="1:9" s="42" customFormat="1" ht="25.5">
      <c r="A220" s="34"/>
      <c r="B220" s="34"/>
      <c r="C220" s="155"/>
      <c r="D220" s="85" t="s">
        <v>18</v>
      </c>
      <c r="E220" s="153" t="s">
        <v>224</v>
      </c>
      <c r="F220" s="200">
        <v>7716.7</v>
      </c>
      <c r="G220" s="200">
        <v>5193.9</v>
      </c>
      <c r="H220" s="172">
        <f t="shared" si="27"/>
        <v>2522.8</v>
      </c>
      <c r="I220" s="172">
        <f t="shared" si="26"/>
        <v>67.30726865110734</v>
      </c>
    </row>
    <row r="221" spans="1:9" s="42" customFormat="1" ht="12.75">
      <c r="A221" s="34"/>
      <c r="B221" s="34"/>
      <c r="C221" s="155"/>
      <c r="D221" s="85" t="s">
        <v>19</v>
      </c>
      <c r="E221" s="153" t="s">
        <v>20</v>
      </c>
      <c r="F221" s="200">
        <v>517.5</v>
      </c>
      <c r="G221" s="200">
        <v>517.4</v>
      </c>
      <c r="H221" s="172">
        <f t="shared" si="27"/>
        <v>0.10000000000002274</v>
      </c>
      <c r="I221" s="172">
        <f t="shared" si="26"/>
        <v>99.98067632850241</v>
      </c>
    </row>
    <row r="222" spans="1:9" s="42" customFormat="1" ht="25.5">
      <c r="A222" s="34"/>
      <c r="B222" s="34"/>
      <c r="C222" s="168" t="s">
        <v>536</v>
      </c>
      <c r="D222" s="29"/>
      <c r="E222" s="178" t="s">
        <v>317</v>
      </c>
      <c r="F222" s="214">
        <f>F223</f>
        <v>94.3</v>
      </c>
      <c r="G222" s="214">
        <f>G223</f>
        <v>94.3</v>
      </c>
      <c r="H222" s="169">
        <f t="shared" si="27"/>
        <v>0</v>
      </c>
      <c r="I222" s="169">
        <f>G222/F222*100</f>
        <v>100</v>
      </c>
    </row>
    <row r="223" spans="1:9" s="42" customFormat="1" ht="38.25">
      <c r="A223" s="34"/>
      <c r="B223" s="34"/>
      <c r="C223" s="155" t="s">
        <v>537</v>
      </c>
      <c r="D223" s="85"/>
      <c r="E223" s="173" t="s">
        <v>709</v>
      </c>
      <c r="F223" s="200">
        <f>F224</f>
        <v>94.3</v>
      </c>
      <c r="G223" s="200">
        <f>G224</f>
        <v>94.3</v>
      </c>
      <c r="H223" s="172">
        <f t="shared" si="27"/>
        <v>0</v>
      </c>
      <c r="I223" s="172">
        <f>G223/F223*100</f>
        <v>100</v>
      </c>
    </row>
    <row r="224" spans="1:9" s="42" customFormat="1" ht="12.75">
      <c r="A224" s="34"/>
      <c r="B224" s="34"/>
      <c r="C224" s="155"/>
      <c r="D224" s="85" t="s">
        <v>19</v>
      </c>
      <c r="E224" s="153" t="s">
        <v>20</v>
      </c>
      <c r="F224" s="200">
        <v>94.3</v>
      </c>
      <c r="G224" s="200">
        <v>94.3</v>
      </c>
      <c r="H224" s="172">
        <f t="shared" si="27"/>
        <v>0</v>
      </c>
      <c r="I224" s="172">
        <f>G224/F224*100</f>
        <v>100</v>
      </c>
    </row>
    <row r="225" spans="1:9" s="42" customFormat="1" ht="26.25" customHeight="1">
      <c r="A225" s="34"/>
      <c r="B225" s="29" t="s">
        <v>113</v>
      </c>
      <c r="C225" s="155"/>
      <c r="D225" s="85"/>
      <c r="E225" s="198" t="s">
        <v>114</v>
      </c>
      <c r="F225" s="214">
        <f>F232+F226+F244</f>
        <v>750.8</v>
      </c>
      <c r="G225" s="214">
        <f>G232+G226+G244</f>
        <v>306.70000000000005</v>
      </c>
      <c r="H225" s="214">
        <f>H232+H226+H244</f>
        <v>444.1</v>
      </c>
      <c r="I225" s="169">
        <f t="shared" si="26"/>
        <v>40.84976025572723</v>
      </c>
    </row>
    <row r="226" spans="1:9" s="42" customFormat="1" ht="41.25" customHeight="1" hidden="1">
      <c r="A226" s="34"/>
      <c r="B226" s="29" t="s">
        <v>115</v>
      </c>
      <c r="C226" s="155"/>
      <c r="D226" s="85"/>
      <c r="E226" s="198" t="s">
        <v>116</v>
      </c>
      <c r="F226" s="214">
        <f>F227</f>
        <v>0</v>
      </c>
      <c r="G226" s="214">
        <f aca="true" t="shared" si="30" ref="G226:H230">G227</f>
        <v>0</v>
      </c>
      <c r="H226" s="214">
        <f t="shared" si="30"/>
        <v>0</v>
      </c>
      <c r="I226" s="169" t="e">
        <f t="shared" si="26"/>
        <v>#DIV/0!</v>
      </c>
    </row>
    <row r="227" spans="1:9" s="42" customFormat="1" ht="39.75" customHeight="1" hidden="1">
      <c r="A227" s="34"/>
      <c r="B227" s="29"/>
      <c r="C227" s="168" t="s">
        <v>388</v>
      </c>
      <c r="D227" s="29"/>
      <c r="E227" s="148" t="s">
        <v>319</v>
      </c>
      <c r="F227" s="214">
        <f>F228</f>
        <v>0</v>
      </c>
      <c r="G227" s="214">
        <f t="shared" si="30"/>
        <v>0</v>
      </c>
      <c r="H227" s="214">
        <f t="shared" si="30"/>
        <v>0</v>
      </c>
      <c r="I227" s="169" t="e">
        <f t="shared" si="26"/>
        <v>#DIV/0!</v>
      </c>
    </row>
    <row r="228" spans="1:9" s="42" customFormat="1" ht="32.25" customHeight="1" hidden="1">
      <c r="A228" s="34"/>
      <c r="B228" s="29"/>
      <c r="C228" s="257" t="s">
        <v>766</v>
      </c>
      <c r="D228" s="250"/>
      <c r="E228" s="251" t="s">
        <v>767</v>
      </c>
      <c r="F228" s="200">
        <f>F229</f>
        <v>0</v>
      </c>
      <c r="G228" s="200">
        <f t="shared" si="30"/>
        <v>0</v>
      </c>
      <c r="H228" s="200">
        <f t="shared" si="30"/>
        <v>0</v>
      </c>
      <c r="I228" s="172" t="e">
        <f t="shared" si="26"/>
        <v>#DIV/0!</v>
      </c>
    </row>
    <row r="229" spans="1:9" s="42" customFormat="1" ht="42.75" customHeight="1" hidden="1">
      <c r="A229" s="34"/>
      <c r="B229" s="29"/>
      <c r="C229" s="252" t="s">
        <v>768</v>
      </c>
      <c r="D229" s="194"/>
      <c r="E229" s="253" t="s">
        <v>769</v>
      </c>
      <c r="F229" s="200">
        <f>F230</f>
        <v>0</v>
      </c>
      <c r="G229" s="200">
        <f t="shared" si="30"/>
        <v>0</v>
      </c>
      <c r="H229" s="200">
        <f t="shared" si="30"/>
        <v>0</v>
      </c>
      <c r="I229" s="172" t="e">
        <f t="shared" si="26"/>
        <v>#DIV/0!</v>
      </c>
    </row>
    <row r="230" spans="1:9" s="42" customFormat="1" ht="30.75" customHeight="1" hidden="1">
      <c r="A230" s="34"/>
      <c r="B230" s="29"/>
      <c r="C230" s="155" t="s">
        <v>771</v>
      </c>
      <c r="D230" s="85"/>
      <c r="E230" s="153" t="s">
        <v>564</v>
      </c>
      <c r="F230" s="200">
        <f>F231</f>
        <v>0</v>
      </c>
      <c r="G230" s="200">
        <f t="shared" si="30"/>
        <v>0</v>
      </c>
      <c r="H230" s="200">
        <f t="shared" si="30"/>
        <v>0</v>
      </c>
      <c r="I230" s="172" t="e">
        <f t="shared" si="26"/>
        <v>#DIV/0!</v>
      </c>
    </row>
    <row r="231" spans="1:9" s="42" customFormat="1" ht="28.5" customHeight="1" hidden="1">
      <c r="A231" s="34"/>
      <c r="B231" s="29"/>
      <c r="C231" s="155"/>
      <c r="D231" s="85" t="s">
        <v>18</v>
      </c>
      <c r="E231" s="153" t="s">
        <v>224</v>
      </c>
      <c r="F231" s="200">
        <v>0</v>
      </c>
      <c r="G231" s="200">
        <v>0</v>
      </c>
      <c r="H231" s="172">
        <f>F231-G231</f>
        <v>0</v>
      </c>
      <c r="I231" s="172" t="e">
        <f t="shared" si="26"/>
        <v>#DIV/0!</v>
      </c>
    </row>
    <row r="232" spans="1:9" s="42" customFormat="1" ht="12.75">
      <c r="A232" s="34"/>
      <c r="B232" s="20" t="s">
        <v>117</v>
      </c>
      <c r="C232" s="35"/>
      <c r="D232" s="34"/>
      <c r="E232" s="31" t="s">
        <v>118</v>
      </c>
      <c r="F232" s="214">
        <f aca="true" t="shared" si="31" ref="F232:H233">F233</f>
        <v>247</v>
      </c>
      <c r="G232" s="214">
        <f t="shared" si="31"/>
        <v>208.70000000000002</v>
      </c>
      <c r="H232" s="214">
        <f t="shared" si="31"/>
        <v>38.3</v>
      </c>
      <c r="I232" s="169">
        <f t="shared" si="26"/>
        <v>84.49392712550609</v>
      </c>
    </row>
    <row r="233" spans="1:9" s="42" customFormat="1" ht="38.25">
      <c r="A233" s="34"/>
      <c r="B233" s="34"/>
      <c r="C233" s="168" t="s">
        <v>388</v>
      </c>
      <c r="D233" s="29"/>
      <c r="E233" s="148" t="s">
        <v>319</v>
      </c>
      <c r="F233" s="214">
        <f t="shared" si="31"/>
        <v>247</v>
      </c>
      <c r="G233" s="214">
        <f t="shared" si="31"/>
        <v>208.70000000000002</v>
      </c>
      <c r="H233" s="214">
        <f t="shared" si="31"/>
        <v>38.3</v>
      </c>
      <c r="I233" s="169">
        <f t="shared" si="26"/>
        <v>84.49392712550609</v>
      </c>
    </row>
    <row r="234" spans="1:9" s="42" customFormat="1" ht="25.5">
      <c r="A234" s="34"/>
      <c r="B234" s="34"/>
      <c r="C234" s="175" t="s">
        <v>396</v>
      </c>
      <c r="D234" s="85"/>
      <c r="E234" s="171" t="s">
        <v>321</v>
      </c>
      <c r="F234" s="200">
        <f>F241+F235+F238</f>
        <v>247</v>
      </c>
      <c r="G234" s="200">
        <f>G241+G235+G238</f>
        <v>208.70000000000002</v>
      </c>
      <c r="H234" s="200">
        <f>H241+H235+H238</f>
        <v>38.3</v>
      </c>
      <c r="I234" s="172">
        <f t="shared" si="26"/>
        <v>84.49392712550609</v>
      </c>
    </row>
    <row r="235" spans="1:9" s="42" customFormat="1" ht="25.5">
      <c r="A235" s="34"/>
      <c r="B235" s="34"/>
      <c r="C235" s="155" t="s">
        <v>399</v>
      </c>
      <c r="D235" s="85"/>
      <c r="E235" s="173" t="s">
        <v>567</v>
      </c>
      <c r="F235" s="200">
        <f aca="true" t="shared" si="32" ref="F235:H236">F236</f>
        <v>80</v>
      </c>
      <c r="G235" s="200">
        <f t="shared" si="32"/>
        <v>48.5</v>
      </c>
      <c r="H235" s="200">
        <f t="shared" si="32"/>
        <v>31.5</v>
      </c>
      <c r="I235" s="172">
        <f t="shared" si="26"/>
        <v>60.62499999999999</v>
      </c>
    </row>
    <row r="236" spans="1:9" s="42" customFormat="1" ht="12.75">
      <c r="A236" s="34"/>
      <c r="B236" s="34"/>
      <c r="C236" s="155" t="s">
        <v>400</v>
      </c>
      <c r="D236" s="85"/>
      <c r="E236" s="173" t="s">
        <v>566</v>
      </c>
      <c r="F236" s="200">
        <f t="shared" si="32"/>
        <v>80</v>
      </c>
      <c r="G236" s="200">
        <f t="shared" si="32"/>
        <v>48.5</v>
      </c>
      <c r="H236" s="200">
        <f t="shared" si="32"/>
        <v>31.5</v>
      </c>
      <c r="I236" s="172">
        <f t="shared" si="26"/>
        <v>60.62499999999999</v>
      </c>
    </row>
    <row r="237" spans="1:9" s="42" customFormat="1" ht="25.5">
      <c r="A237" s="34"/>
      <c r="B237" s="34"/>
      <c r="C237" s="155"/>
      <c r="D237" s="85" t="s">
        <v>18</v>
      </c>
      <c r="E237" s="153" t="s">
        <v>224</v>
      </c>
      <c r="F237" s="200">
        <v>80</v>
      </c>
      <c r="G237" s="200">
        <v>48.5</v>
      </c>
      <c r="H237" s="172">
        <f>F237-G237</f>
        <v>31.5</v>
      </c>
      <c r="I237" s="172">
        <f t="shared" si="26"/>
        <v>60.62499999999999</v>
      </c>
    </row>
    <row r="238" spans="1:9" s="42" customFormat="1" ht="25.5">
      <c r="A238" s="34"/>
      <c r="B238" s="34"/>
      <c r="C238" s="155" t="s">
        <v>401</v>
      </c>
      <c r="D238" s="85"/>
      <c r="E238" s="173" t="s">
        <v>568</v>
      </c>
      <c r="F238" s="200">
        <f aca="true" t="shared" si="33" ref="F238:H239">F239</f>
        <v>30</v>
      </c>
      <c r="G238" s="200">
        <f t="shared" si="33"/>
        <v>23.3</v>
      </c>
      <c r="H238" s="200">
        <f t="shared" si="33"/>
        <v>6.699999999999999</v>
      </c>
      <c r="I238" s="172">
        <f t="shared" si="26"/>
        <v>77.66666666666667</v>
      </c>
    </row>
    <row r="239" spans="1:9" s="42" customFormat="1" ht="12.75">
      <c r="A239" s="34"/>
      <c r="B239" s="34"/>
      <c r="C239" s="155" t="s">
        <v>402</v>
      </c>
      <c r="D239" s="85"/>
      <c r="E239" s="173" t="s">
        <v>566</v>
      </c>
      <c r="F239" s="200">
        <f t="shared" si="33"/>
        <v>30</v>
      </c>
      <c r="G239" s="200">
        <f t="shared" si="33"/>
        <v>23.3</v>
      </c>
      <c r="H239" s="200">
        <f t="shared" si="33"/>
        <v>6.699999999999999</v>
      </c>
      <c r="I239" s="172">
        <f t="shared" si="26"/>
        <v>77.66666666666667</v>
      </c>
    </row>
    <row r="240" spans="1:9" s="42" customFormat="1" ht="25.5">
      <c r="A240" s="34"/>
      <c r="B240" s="34"/>
      <c r="C240" s="155"/>
      <c r="D240" s="85" t="s">
        <v>18</v>
      </c>
      <c r="E240" s="153" t="s">
        <v>224</v>
      </c>
      <c r="F240" s="200">
        <v>30</v>
      </c>
      <c r="G240" s="200">
        <v>23.3</v>
      </c>
      <c r="H240" s="172">
        <f>F240-G240</f>
        <v>6.699999999999999</v>
      </c>
      <c r="I240" s="172">
        <f t="shared" si="26"/>
        <v>77.66666666666667</v>
      </c>
    </row>
    <row r="241" spans="1:9" s="42" customFormat="1" ht="25.5">
      <c r="A241" s="34"/>
      <c r="B241" s="34"/>
      <c r="C241" s="155" t="s">
        <v>403</v>
      </c>
      <c r="D241" s="85"/>
      <c r="E241" s="173" t="s">
        <v>569</v>
      </c>
      <c r="F241" s="200">
        <f aca="true" t="shared" si="34" ref="F241:H242">F242</f>
        <v>137</v>
      </c>
      <c r="G241" s="200">
        <f t="shared" si="34"/>
        <v>136.9</v>
      </c>
      <c r="H241" s="200">
        <f t="shared" si="34"/>
        <v>0.09999999999999432</v>
      </c>
      <c r="I241" s="172">
        <f t="shared" si="26"/>
        <v>99.92700729927007</v>
      </c>
    </row>
    <row r="242" spans="1:9" s="42" customFormat="1" ht="12.75">
      <c r="A242" s="34"/>
      <c r="B242" s="34"/>
      <c r="C242" s="155" t="s">
        <v>404</v>
      </c>
      <c r="D242" s="85"/>
      <c r="E242" s="173" t="s">
        <v>566</v>
      </c>
      <c r="F242" s="200">
        <f t="shared" si="34"/>
        <v>137</v>
      </c>
      <c r="G242" s="200">
        <f t="shared" si="34"/>
        <v>136.9</v>
      </c>
      <c r="H242" s="200">
        <f t="shared" si="34"/>
        <v>0.09999999999999432</v>
      </c>
      <c r="I242" s="172">
        <f t="shared" si="26"/>
        <v>99.92700729927007</v>
      </c>
    </row>
    <row r="243" spans="1:9" s="42" customFormat="1" ht="25.5">
      <c r="A243" s="34"/>
      <c r="B243" s="34"/>
      <c r="C243" s="155"/>
      <c r="D243" s="85" t="s">
        <v>18</v>
      </c>
      <c r="E243" s="153" t="s">
        <v>224</v>
      </c>
      <c r="F243" s="200">
        <v>137</v>
      </c>
      <c r="G243" s="200">
        <v>136.9</v>
      </c>
      <c r="H243" s="172">
        <f>F243-G243</f>
        <v>0.09999999999999432</v>
      </c>
      <c r="I243" s="172">
        <f t="shared" si="26"/>
        <v>99.92700729927007</v>
      </c>
    </row>
    <row r="244" spans="1:9" s="42" customFormat="1" ht="36" customHeight="1">
      <c r="A244" s="34"/>
      <c r="B244" s="20" t="s">
        <v>814</v>
      </c>
      <c r="C244" s="155"/>
      <c r="D244" s="85"/>
      <c r="E244" s="261" t="s">
        <v>815</v>
      </c>
      <c r="F244" s="214">
        <f>F245</f>
        <v>503.8</v>
      </c>
      <c r="G244" s="214">
        <f aca="true" t="shared" si="35" ref="G244:H248">G245</f>
        <v>98</v>
      </c>
      <c r="H244" s="214">
        <f t="shared" si="35"/>
        <v>405.8</v>
      </c>
      <c r="I244" s="169">
        <f aca="true" t="shared" si="36" ref="I244:I249">G244/F244*100</f>
        <v>19.45216355696705</v>
      </c>
    </row>
    <row r="245" spans="1:9" s="42" customFormat="1" ht="39.75" customHeight="1">
      <c r="A245" s="34"/>
      <c r="B245" s="29"/>
      <c r="C245" s="168" t="s">
        <v>388</v>
      </c>
      <c r="D245" s="29"/>
      <c r="E245" s="148" t="s">
        <v>319</v>
      </c>
      <c r="F245" s="214">
        <f>F246</f>
        <v>503.8</v>
      </c>
      <c r="G245" s="214">
        <f t="shared" si="35"/>
        <v>98</v>
      </c>
      <c r="H245" s="214">
        <f t="shared" si="35"/>
        <v>405.8</v>
      </c>
      <c r="I245" s="169">
        <f t="shared" si="36"/>
        <v>19.45216355696705</v>
      </c>
    </row>
    <row r="246" spans="1:9" s="42" customFormat="1" ht="32.25" customHeight="1">
      <c r="A246" s="34"/>
      <c r="B246" s="29"/>
      <c r="C246" s="257" t="s">
        <v>766</v>
      </c>
      <c r="D246" s="250"/>
      <c r="E246" s="251" t="s">
        <v>767</v>
      </c>
      <c r="F246" s="200">
        <f>F247</f>
        <v>503.8</v>
      </c>
      <c r="G246" s="200">
        <f t="shared" si="35"/>
        <v>98</v>
      </c>
      <c r="H246" s="200">
        <f t="shared" si="35"/>
        <v>405.8</v>
      </c>
      <c r="I246" s="172">
        <f t="shared" si="36"/>
        <v>19.45216355696705</v>
      </c>
    </row>
    <row r="247" spans="1:9" s="42" customFormat="1" ht="42.75" customHeight="1">
      <c r="A247" s="34"/>
      <c r="B247" s="29"/>
      <c r="C247" s="252" t="s">
        <v>768</v>
      </c>
      <c r="D247" s="194"/>
      <c r="E247" s="253" t="s">
        <v>769</v>
      </c>
      <c r="F247" s="200">
        <f>F248</f>
        <v>503.8</v>
      </c>
      <c r="G247" s="200">
        <f t="shared" si="35"/>
        <v>98</v>
      </c>
      <c r="H247" s="200">
        <f t="shared" si="35"/>
        <v>405.8</v>
      </c>
      <c r="I247" s="172">
        <f t="shared" si="36"/>
        <v>19.45216355696705</v>
      </c>
    </row>
    <row r="248" spans="1:9" s="42" customFormat="1" ht="30.75" customHeight="1">
      <c r="A248" s="34"/>
      <c r="B248" s="29"/>
      <c r="C248" s="155" t="s">
        <v>771</v>
      </c>
      <c r="D248" s="85"/>
      <c r="E248" s="153" t="s">
        <v>830</v>
      </c>
      <c r="F248" s="200">
        <f>F249</f>
        <v>503.8</v>
      </c>
      <c r="G248" s="200">
        <f t="shared" si="35"/>
        <v>98</v>
      </c>
      <c r="H248" s="200">
        <f t="shared" si="35"/>
        <v>405.8</v>
      </c>
      <c r="I248" s="172">
        <f t="shared" si="36"/>
        <v>19.45216355696705</v>
      </c>
    </row>
    <row r="249" spans="1:9" s="42" customFormat="1" ht="28.5" customHeight="1">
      <c r="A249" s="34"/>
      <c r="B249" s="29"/>
      <c r="C249" s="155"/>
      <c r="D249" s="85" t="s">
        <v>18</v>
      </c>
      <c r="E249" s="153" t="s">
        <v>224</v>
      </c>
      <c r="F249" s="200">
        <v>503.8</v>
      </c>
      <c r="G249" s="200">
        <v>98</v>
      </c>
      <c r="H249" s="172">
        <f>F249-G249</f>
        <v>405.8</v>
      </c>
      <c r="I249" s="172">
        <f t="shared" si="36"/>
        <v>19.45216355696705</v>
      </c>
    </row>
    <row r="250" spans="1:9" s="42" customFormat="1" ht="12.75">
      <c r="A250" s="34"/>
      <c r="B250" s="20" t="s">
        <v>119</v>
      </c>
      <c r="C250" s="20"/>
      <c r="D250" s="20"/>
      <c r="E250" s="31" t="s">
        <v>120</v>
      </c>
      <c r="F250" s="214">
        <f>F282+F251+F264</f>
        <v>51830.200000000004</v>
      </c>
      <c r="G250" s="214">
        <f>G282+G251+G264</f>
        <v>46804.600000000006</v>
      </c>
      <c r="H250" s="214">
        <f>H282+H251+H264</f>
        <v>5025.599999999999</v>
      </c>
      <c r="I250" s="214">
        <f t="shared" si="26"/>
        <v>90.3037225401407</v>
      </c>
    </row>
    <row r="251" spans="1:9" s="42" customFormat="1" ht="12.75">
      <c r="A251" s="34"/>
      <c r="B251" s="20" t="s">
        <v>207</v>
      </c>
      <c r="C251" s="33"/>
      <c r="D251" s="20"/>
      <c r="E251" s="31" t="s">
        <v>208</v>
      </c>
      <c r="F251" s="214">
        <f>F252+F259</f>
        <v>1103.5</v>
      </c>
      <c r="G251" s="214">
        <f>G252+G259</f>
        <v>1053</v>
      </c>
      <c r="H251" s="214">
        <f>H252+H259</f>
        <v>50.49999999999996</v>
      </c>
      <c r="I251" s="169">
        <f t="shared" si="26"/>
        <v>95.42365201631173</v>
      </c>
    </row>
    <row r="252" spans="1:9" s="42" customFormat="1" ht="38.25">
      <c r="A252" s="34"/>
      <c r="B252" s="34"/>
      <c r="C252" s="168" t="s">
        <v>388</v>
      </c>
      <c r="D252" s="29"/>
      <c r="E252" s="148" t="s">
        <v>319</v>
      </c>
      <c r="F252" s="214">
        <f aca="true" t="shared" si="37" ref="F252:H253">F253</f>
        <v>53.5</v>
      </c>
      <c r="G252" s="214">
        <f t="shared" si="37"/>
        <v>7.3</v>
      </c>
      <c r="H252" s="214">
        <f t="shared" si="37"/>
        <v>46.2</v>
      </c>
      <c r="I252" s="169">
        <f t="shared" si="26"/>
        <v>13.644859813084112</v>
      </c>
    </row>
    <row r="253" spans="1:9" s="42" customFormat="1" ht="25.5">
      <c r="A253" s="34"/>
      <c r="B253" s="34"/>
      <c r="C253" s="175" t="s">
        <v>405</v>
      </c>
      <c r="D253" s="85"/>
      <c r="E253" s="171" t="s">
        <v>325</v>
      </c>
      <c r="F253" s="200">
        <f t="shared" si="37"/>
        <v>53.5</v>
      </c>
      <c r="G253" s="200">
        <f t="shared" si="37"/>
        <v>7.3</v>
      </c>
      <c r="H253" s="200">
        <f t="shared" si="37"/>
        <v>46.2</v>
      </c>
      <c r="I253" s="172">
        <f t="shared" si="26"/>
        <v>13.644859813084112</v>
      </c>
    </row>
    <row r="254" spans="1:9" s="42" customFormat="1" ht="12.75">
      <c r="A254" s="34"/>
      <c r="B254" s="34"/>
      <c r="C254" s="155" t="s">
        <v>406</v>
      </c>
      <c r="D254" s="85"/>
      <c r="E254" s="176" t="s">
        <v>570</v>
      </c>
      <c r="F254" s="200">
        <f>F255+F257</f>
        <v>53.5</v>
      </c>
      <c r="G254" s="200">
        <f>G255+G257</f>
        <v>7.3</v>
      </c>
      <c r="H254" s="200">
        <f>H255+H257</f>
        <v>46.2</v>
      </c>
      <c r="I254" s="172">
        <f t="shared" si="26"/>
        <v>13.644859813084112</v>
      </c>
    </row>
    <row r="255" spans="1:9" s="42" customFormat="1" ht="25.5">
      <c r="A255" s="34"/>
      <c r="B255" s="34"/>
      <c r="C255" s="155" t="s">
        <v>407</v>
      </c>
      <c r="D255" s="85"/>
      <c r="E255" s="176" t="s">
        <v>571</v>
      </c>
      <c r="F255" s="200">
        <f>F256</f>
        <v>7.3</v>
      </c>
      <c r="G255" s="200">
        <f>G256</f>
        <v>7.3</v>
      </c>
      <c r="H255" s="200">
        <f>H256</f>
        <v>0</v>
      </c>
      <c r="I255" s="172">
        <f t="shared" si="26"/>
        <v>100</v>
      </c>
    </row>
    <row r="256" spans="1:9" s="42" customFormat="1" ht="25.5">
      <c r="A256" s="34"/>
      <c r="B256" s="34"/>
      <c r="C256" s="155"/>
      <c r="D256" s="85" t="s">
        <v>18</v>
      </c>
      <c r="E256" s="153" t="s">
        <v>224</v>
      </c>
      <c r="F256" s="200">
        <v>7.3</v>
      </c>
      <c r="G256" s="200">
        <v>7.3</v>
      </c>
      <c r="H256" s="172">
        <f>F256-G256</f>
        <v>0</v>
      </c>
      <c r="I256" s="172">
        <f t="shared" si="26"/>
        <v>100</v>
      </c>
    </row>
    <row r="257" spans="1:9" s="42" customFormat="1" ht="25.5">
      <c r="A257" s="34"/>
      <c r="B257" s="34"/>
      <c r="C257" s="155" t="s">
        <v>764</v>
      </c>
      <c r="D257" s="85"/>
      <c r="E257" s="176" t="s">
        <v>765</v>
      </c>
      <c r="F257" s="200">
        <f>F258</f>
        <v>46.2</v>
      </c>
      <c r="G257" s="200">
        <f>G258</f>
        <v>0</v>
      </c>
      <c r="H257" s="200">
        <f>H258</f>
        <v>46.2</v>
      </c>
      <c r="I257" s="172">
        <f t="shared" si="26"/>
        <v>0</v>
      </c>
    </row>
    <row r="258" spans="1:9" s="42" customFormat="1" ht="25.5">
      <c r="A258" s="34"/>
      <c r="B258" s="34"/>
      <c r="C258" s="155"/>
      <c r="D258" s="85" t="s">
        <v>18</v>
      </c>
      <c r="E258" s="153" t="s">
        <v>224</v>
      </c>
      <c r="F258" s="200">
        <v>46.2</v>
      </c>
      <c r="G258" s="200"/>
      <c r="H258" s="172">
        <f>F258-G258</f>
        <v>46.2</v>
      </c>
      <c r="I258" s="172">
        <f t="shared" si="26"/>
        <v>0</v>
      </c>
    </row>
    <row r="259" spans="1:9" s="42" customFormat="1" ht="38.25">
      <c r="A259" s="34"/>
      <c r="B259" s="34"/>
      <c r="C259" s="168" t="s">
        <v>497</v>
      </c>
      <c r="D259" s="29"/>
      <c r="E259" s="178" t="s">
        <v>329</v>
      </c>
      <c r="F259" s="214">
        <f>F260</f>
        <v>1050</v>
      </c>
      <c r="G259" s="214">
        <f aca="true" t="shared" si="38" ref="G259:H262">G260</f>
        <v>1045.7</v>
      </c>
      <c r="H259" s="214">
        <f t="shared" si="38"/>
        <v>4.2999999999999545</v>
      </c>
      <c r="I259" s="169">
        <f t="shared" si="26"/>
        <v>99.5904761904762</v>
      </c>
    </row>
    <row r="260" spans="1:9" s="42" customFormat="1" ht="12.75">
      <c r="A260" s="34"/>
      <c r="B260" s="34"/>
      <c r="C260" s="175" t="s">
        <v>525</v>
      </c>
      <c r="D260" s="183"/>
      <c r="E260" s="195" t="s">
        <v>635</v>
      </c>
      <c r="F260" s="200">
        <f>F261</f>
        <v>1050</v>
      </c>
      <c r="G260" s="200">
        <f t="shared" si="38"/>
        <v>1045.7</v>
      </c>
      <c r="H260" s="200">
        <f t="shared" si="38"/>
        <v>4.2999999999999545</v>
      </c>
      <c r="I260" s="172">
        <f t="shared" si="26"/>
        <v>99.5904761904762</v>
      </c>
    </row>
    <row r="261" spans="1:9" s="42" customFormat="1" ht="12.75">
      <c r="A261" s="34"/>
      <c r="B261" s="34"/>
      <c r="C261" s="155" t="s">
        <v>526</v>
      </c>
      <c r="D261" s="85"/>
      <c r="E261" s="153" t="s">
        <v>636</v>
      </c>
      <c r="F261" s="200">
        <f>F262</f>
        <v>1050</v>
      </c>
      <c r="G261" s="200">
        <f t="shared" si="38"/>
        <v>1045.7</v>
      </c>
      <c r="H261" s="200">
        <f t="shared" si="38"/>
        <v>4.2999999999999545</v>
      </c>
      <c r="I261" s="172">
        <f t="shared" si="26"/>
        <v>99.5904761904762</v>
      </c>
    </row>
    <row r="262" spans="1:9" s="42" customFormat="1" ht="12.75">
      <c r="A262" s="34"/>
      <c r="B262" s="34"/>
      <c r="C262" s="155" t="s">
        <v>527</v>
      </c>
      <c r="D262" s="85"/>
      <c r="E262" s="153" t="s">
        <v>637</v>
      </c>
      <c r="F262" s="200">
        <f>F263</f>
        <v>1050</v>
      </c>
      <c r="G262" s="200">
        <f t="shared" si="38"/>
        <v>1045.7</v>
      </c>
      <c r="H262" s="200">
        <f t="shared" si="38"/>
        <v>4.2999999999999545</v>
      </c>
      <c r="I262" s="172">
        <f t="shared" si="26"/>
        <v>99.5904761904762</v>
      </c>
    </row>
    <row r="263" spans="1:9" s="42" customFormat="1" ht="25.5">
      <c r="A263" s="34"/>
      <c r="B263" s="34"/>
      <c r="C263" s="155"/>
      <c r="D263" s="85" t="s">
        <v>18</v>
      </c>
      <c r="E263" s="153" t="s">
        <v>224</v>
      </c>
      <c r="F263" s="200">
        <v>1050</v>
      </c>
      <c r="G263" s="200">
        <v>1045.7</v>
      </c>
      <c r="H263" s="172">
        <f>F263-G263</f>
        <v>4.2999999999999545</v>
      </c>
      <c r="I263" s="172">
        <f t="shared" si="26"/>
        <v>99.5904761904762</v>
      </c>
    </row>
    <row r="264" spans="1:9" s="42" customFormat="1" ht="12.75">
      <c r="A264" s="34"/>
      <c r="B264" s="20" t="s">
        <v>32</v>
      </c>
      <c r="C264" s="33"/>
      <c r="D264" s="20"/>
      <c r="E264" s="31" t="s">
        <v>33</v>
      </c>
      <c r="F264" s="214">
        <f>F265+F276</f>
        <v>50679.3</v>
      </c>
      <c r="G264" s="214">
        <f>G265+G276</f>
        <v>45751.600000000006</v>
      </c>
      <c r="H264" s="214">
        <f>H265+H276</f>
        <v>4927.7</v>
      </c>
      <c r="I264" s="169">
        <f t="shared" si="26"/>
        <v>90.27670074369615</v>
      </c>
    </row>
    <row r="265" spans="1:9" s="42" customFormat="1" ht="38.25">
      <c r="A265" s="34"/>
      <c r="B265" s="20"/>
      <c r="C265" s="168" t="s">
        <v>497</v>
      </c>
      <c r="D265" s="29"/>
      <c r="E265" s="178" t="s">
        <v>329</v>
      </c>
      <c r="F265" s="214">
        <f>F266</f>
        <v>38788.9</v>
      </c>
      <c r="G265" s="214">
        <f>G266</f>
        <v>35460.9</v>
      </c>
      <c r="H265" s="214">
        <f>H266</f>
        <v>3328.000000000001</v>
      </c>
      <c r="I265" s="169">
        <f t="shared" si="26"/>
        <v>91.42022588936526</v>
      </c>
    </row>
    <row r="266" spans="1:9" s="42" customFormat="1" ht="25.5">
      <c r="A266" s="34"/>
      <c r="B266" s="20"/>
      <c r="C266" s="175" t="s">
        <v>498</v>
      </c>
      <c r="D266" s="85"/>
      <c r="E266" s="179" t="s">
        <v>330</v>
      </c>
      <c r="F266" s="200">
        <f>F267+F270+F273</f>
        <v>38788.9</v>
      </c>
      <c r="G266" s="200">
        <f>G267+G270+G273</f>
        <v>35460.9</v>
      </c>
      <c r="H266" s="200">
        <f>H267+H270+H273</f>
        <v>3328.000000000001</v>
      </c>
      <c r="I266" s="172">
        <f t="shared" si="26"/>
        <v>91.42022588936526</v>
      </c>
    </row>
    <row r="267" spans="1:9" s="42" customFormat="1" ht="38.25">
      <c r="A267" s="34"/>
      <c r="B267" s="20"/>
      <c r="C267" s="155" t="s">
        <v>499</v>
      </c>
      <c r="D267" s="85"/>
      <c r="E267" s="176" t="s">
        <v>621</v>
      </c>
      <c r="F267" s="200">
        <f aca="true" t="shared" si="39" ref="F267:H268">F268</f>
        <v>35317.5</v>
      </c>
      <c r="G267" s="200">
        <f t="shared" si="39"/>
        <v>31995.8</v>
      </c>
      <c r="H267" s="200">
        <f t="shared" si="39"/>
        <v>3321.7000000000007</v>
      </c>
      <c r="I267" s="172">
        <f t="shared" si="26"/>
        <v>90.59474764635095</v>
      </c>
    </row>
    <row r="268" spans="1:9" s="42" customFormat="1" ht="38.25">
      <c r="A268" s="34"/>
      <c r="B268" s="20"/>
      <c r="C268" s="155" t="s">
        <v>500</v>
      </c>
      <c r="D268" s="85"/>
      <c r="E268" s="176" t="s">
        <v>615</v>
      </c>
      <c r="F268" s="200">
        <f t="shared" si="39"/>
        <v>35317.5</v>
      </c>
      <c r="G268" s="200">
        <f t="shared" si="39"/>
        <v>31995.8</v>
      </c>
      <c r="H268" s="200">
        <f t="shared" si="39"/>
        <v>3321.7000000000007</v>
      </c>
      <c r="I268" s="172">
        <f t="shared" si="26"/>
        <v>90.59474764635095</v>
      </c>
    </row>
    <row r="269" spans="1:9" s="42" customFormat="1" ht="25.5">
      <c r="A269" s="34"/>
      <c r="B269" s="20"/>
      <c r="C269" s="155"/>
      <c r="D269" s="85" t="s">
        <v>18</v>
      </c>
      <c r="E269" s="153" t="s">
        <v>224</v>
      </c>
      <c r="F269" s="200">
        <v>35317.5</v>
      </c>
      <c r="G269" s="200">
        <v>31995.8</v>
      </c>
      <c r="H269" s="172">
        <f>F269-G269</f>
        <v>3321.7000000000007</v>
      </c>
      <c r="I269" s="172">
        <f t="shared" si="26"/>
        <v>90.59474764635095</v>
      </c>
    </row>
    <row r="270" spans="1:9" s="42" customFormat="1" ht="25.5">
      <c r="A270" s="34"/>
      <c r="B270" s="20"/>
      <c r="C270" s="155" t="s">
        <v>501</v>
      </c>
      <c r="D270" s="85"/>
      <c r="E270" s="176" t="s">
        <v>622</v>
      </c>
      <c r="F270" s="200">
        <f aca="true" t="shared" si="40" ref="F270:H271">F271</f>
        <v>472.1</v>
      </c>
      <c r="G270" s="200">
        <f t="shared" si="40"/>
        <v>465.9</v>
      </c>
      <c r="H270" s="200">
        <f t="shared" si="40"/>
        <v>6.2000000000000455</v>
      </c>
      <c r="I270" s="172">
        <f t="shared" si="26"/>
        <v>98.686718915484</v>
      </c>
    </row>
    <row r="271" spans="1:9" s="42" customFormat="1" ht="38.25">
      <c r="A271" s="34"/>
      <c r="B271" s="20"/>
      <c r="C271" s="155" t="s">
        <v>502</v>
      </c>
      <c r="D271" s="85"/>
      <c r="E271" s="176" t="s">
        <v>615</v>
      </c>
      <c r="F271" s="200">
        <f t="shared" si="40"/>
        <v>472.1</v>
      </c>
      <c r="G271" s="200">
        <f t="shared" si="40"/>
        <v>465.9</v>
      </c>
      <c r="H271" s="200">
        <f t="shared" si="40"/>
        <v>6.2000000000000455</v>
      </c>
      <c r="I271" s="172">
        <f t="shared" si="26"/>
        <v>98.686718915484</v>
      </c>
    </row>
    <row r="272" spans="1:9" s="42" customFormat="1" ht="25.5">
      <c r="A272" s="34"/>
      <c r="B272" s="20"/>
      <c r="C272" s="155"/>
      <c r="D272" s="85" t="s">
        <v>18</v>
      </c>
      <c r="E272" s="153" t="s">
        <v>224</v>
      </c>
      <c r="F272" s="200">
        <v>472.1</v>
      </c>
      <c r="G272" s="200">
        <v>465.9</v>
      </c>
      <c r="H272" s="172">
        <f>F272-G272</f>
        <v>6.2000000000000455</v>
      </c>
      <c r="I272" s="172">
        <f t="shared" si="26"/>
        <v>98.686718915484</v>
      </c>
    </row>
    <row r="273" spans="1:9" s="42" customFormat="1" ht="38.25">
      <c r="A273" s="34"/>
      <c r="B273" s="20"/>
      <c r="C273" s="155" t="s">
        <v>503</v>
      </c>
      <c r="D273" s="85"/>
      <c r="E273" s="176" t="s">
        <v>623</v>
      </c>
      <c r="F273" s="200">
        <f aca="true" t="shared" si="41" ref="F273:H274">F274</f>
        <v>2999.3</v>
      </c>
      <c r="G273" s="200">
        <f t="shared" si="41"/>
        <v>2999.2</v>
      </c>
      <c r="H273" s="200">
        <f t="shared" si="41"/>
        <v>0.1000000000003638</v>
      </c>
      <c r="I273" s="172">
        <f t="shared" si="26"/>
        <v>99.99666588870735</v>
      </c>
    </row>
    <row r="274" spans="1:9" s="42" customFormat="1" ht="38.25">
      <c r="A274" s="34"/>
      <c r="B274" s="20"/>
      <c r="C274" s="155" t="s">
        <v>504</v>
      </c>
      <c r="D274" s="85"/>
      <c r="E274" s="176" t="s">
        <v>615</v>
      </c>
      <c r="F274" s="200">
        <f t="shared" si="41"/>
        <v>2999.3</v>
      </c>
      <c r="G274" s="200">
        <f t="shared" si="41"/>
        <v>2999.2</v>
      </c>
      <c r="H274" s="200">
        <f t="shared" si="41"/>
        <v>0.1000000000003638</v>
      </c>
      <c r="I274" s="172">
        <f t="shared" si="26"/>
        <v>99.99666588870735</v>
      </c>
    </row>
    <row r="275" spans="1:9" s="42" customFormat="1" ht="25.5">
      <c r="A275" s="34"/>
      <c r="B275" s="20"/>
      <c r="C275" s="155"/>
      <c r="D275" s="85" t="s">
        <v>18</v>
      </c>
      <c r="E275" s="153" t="s">
        <v>224</v>
      </c>
      <c r="F275" s="200">
        <v>2999.3</v>
      </c>
      <c r="G275" s="200">
        <v>2999.2</v>
      </c>
      <c r="H275" s="172">
        <f>F275-G275</f>
        <v>0.1000000000003638</v>
      </c>
      <c r="I275" s="172">
        <f t="shared" si="26"/>
        <v>99.99666588870735</v>
      </c>
    </row>
    <row r="276" spans="1:9" s="42" customFormat="1" ht="51">
      <c r="A276" s="34"/>
      <c r="B276" s="20"/>
      <c r="C276" s="168" t="s">
        <v>783</v>
      </c>
      <c r="D276" s="29"/>
      <c r="E276" s="198" t="s">
        <v>849</v>
      </c>
      <c r="F276" s="214">
        <f>F277</f>
        <v>11890.4</v>
      </c>
      <c r="G276" s="214">
        <f>G277</f>
        <v>10290.7</v>
      </c>
      <c r="H276" s="214">
        <f>H277</f>
        <v>1599.699999999999</v>
      </c>
      <c r="I276" s="169">
        <f t="shared" si="26"/>
        <v>86.54628944358474</v>
      </c>
    </row>
    <row r="277" spans="1:9" s="42" customFormat="1" ht="38.25">
      <c r="A277" s="34"/>
      <c r="B277" s="20"/>
      <c r="C277" s="155" t="s">
        <v>786</v>
      </c>
      <c r="D277" s="85"/>
      <c r="E277" s="153" t="s">
        <v>850</v>
      </c>
      <c r="F277" s="200">
        <f>F280+F278</f>
        <v>11890.4</v>
      </c>
      <c r="G277" s="200">
        <f>G280+G278</f>
        <v>10290.7</v>
      </c>
      <c r="H277" s="200">
        <f>H280+H278</f>
        <v>1599.699999999999</v>
      </c>
      <c r="I277" s="172">
        <f t="shared" si="26"/>
        <v>86.54628944358474</v>
      </c>
    </row>
    <row r="278" spans="1:9" s="42" customFormat="1" ht="25.5">
      <c r="A278" s="34"/>
      <c r="B278" s="20"/>
      <c r="C278" s="155" t="s">
        <v>787</v>
      </c>
      <c r="D278" s="85"/>
      <c r="E278" s="153" t="s">
        <v>848</v>
      </c>
      <c r="F278" s="200">
        <f>F279</f>
        <v>11890.4</v>
      </c>
      <c r="G278" s="200">
        <f>G279</f>
        <v>10290.7</v>
      </c>
      <c r="H278" s="200">
        <f>H279</f>
        <v>1599.699999999999</v>
      </c>
      <c r="I278" s="172">
        <f t="shared" si="26"/>
        <v>86.54628944358474</v>
      </c>
    </row>
    <row r="279" spans="1:9" s="42" customFormat="1" ht="25.5">
      <c r="A279" s="34"/>
      <c r="B279" s="20"/>
      <c r="C279" s="155"/>
      <c r="D279" s="85" t="s">
        <v>18</v>
      </c>
      <c r="E279" s="153" t="s">
        <v>224</v>
      </c>
      <c r="F279" s="200">
        <v>11890.4</v>
      </c>
      <c r="G279" s="200">
        <v>10290.7</v>
      </c>
      <c r="H279" s="172">
        <f aca="true" t="shared" si="42" ref="H279:H290">F279-G279</f>
        <v>1599.699999999999</v>
      </c>
      <c r="I279" s="172">
        <f t="shared" si="26"/>
        <v>86.54628944358474</v>
      </c>
    </row>
    <row r="280" spans="1:9" s="42" customFormat="1" ht="25.5" hidden="1">
      <c r="A280" s="34"/>
      <c r="B280" s="20"/>
      <c r="C280" s="155" t="s">
        <v>789</v>
      </c>
      <c r="D280" s="85"/>
      <c r="E280" s="153" t="s">
        <v>785</v>
      </c>
      <c r="F280" s="200">
        <f>F281</f>
        <v>0</v>
      </c>
      <c r="G280" s="200">
        <f>G281</f>
        <v>0</v>
      </c>
      <c r="H280" s="200">
        <f>H281</f>
        <v>0</v>
      </c>
      <c r="I280" s="172" t="e">
        <f t="shared" si="26"/>
        <v>#DIV/0!</v>
      </c>
    </row>
    <row r="281" spans="1:9" s="42" customFormat="1" ht="25.5" hidden="1">
      <c r="A281" s="34"/>
      <c r="B281" s="20"/>
      <c r="C281" s="155"/>
      <c r="D281" s="85" t="s">
        <v>18</v>
      </c>
      <c r="E281" s="153" t="s">
        <v>224</v>
      </c>
      <c r="F281" s="200">
        <v>0</v>
      </c>
      <c r="G281" s="200">
        <v>0</v>
      </c>
      <c r="H281" s="172">
        <f t="shared" si="42"/>
        <v>0</v>
      </c>
      <c r="I281" s="172" t="e">
        <f t="shared" si="26"/>
        <v>#DIV/0!</v>
      </c>
    </row>
    <row r="282" spans="1:9" s="42" customFormat="1" ht="12.75">
      <c r="A282" s="34"/>
      <c r="B282" s="20" t="s">
        <v>121</v>
      </c>
      <c r="C282" s="33"/>
      <c r="D282" s="20"/>
      <c r="E282" s="31" t="s">
        <v>122</v>
      </c>
      <c r="F282" s="214">
        <f aca="true" t="shared" si="43" ref="F282:G286">F283</f>
        <v>47.4</v>
      </c>
      <c r="G282" s="214">
        <f t="shared" si="43"/>
        <v>0</v>
      </c>
      <c r="H282" s="169">
        <f t="shared" si="42"/>
        <v>47.4</v>
      </c>
      <c r="I282" s="172">
        <f t="shared" si="26"/>
        <v>0</v>
      </c>
    </row>
    <row r="283" spans="1:9" s="42" customFormat="1" ht="51">
      <c r="A283" s="34"/>
      <c r="B283" s="20"/>
      <c r="C283" s="168" t="s">
        <v>374</v>
      </c>
      <c r="D283" s="29"/>
      <c r="E283" s="148" t="s">
        <v>308</v>
      </c>
      <c r="F283" s="214">
        <f t="shared" si="43"/>
        <v>47.4</v>
      </c>
      <c r="G283" s="214">
        <f t="shared" si="43"/>
        <v>0</v>
      </c>
      <c r="H283" s="169">
        <f t="shared" si="42"/>
        <v>47.4</v>
      </c>
      <c r="I283" s="169">
        <f t="shared" si="26"/>
        <v>0</v>
      </c>
    </row>
    <row r="284" spans="1:9" s="42" customFormat="1" ht="12.75">
      <c r="A284" s="34"/>
      <c r="B284" s="20"/>
      <c r="C284" s="175" t="s">
        <v>380</v>
      </c>
      <c r="D284" s="85"/>
      <c r="E284" s="171" t="s">
        <v>331</v>
      </c>
      <c r="F284" s="200">
        <f>F285+F288</f>
        <v>47.4</v>
      </c>
      <c r="G284" s="200">
        <f>G285+G288</f>
        <v>0</v>
      </c>
      <c r="H284" s="172">
        <f t="shared" si="42"/>
        <v>47.4</v>
      </c>
      <c r="I284" s="172">
        <f t="shared" si="26"/>
        <v>0</v>
      </c>
    </row>
    <row r="285" spans="1:9" s="42" customFormat="1" ht="25.5">
      <c r="A285" s="34"/>
      <c r="B285" s="20"/>
      <c r="C285" s="155" t="s">
        <v>381</v>
      </c>
      <c r="D285" s="85"/>
      <c r="E285" s="173" t="s">
        <v>820</v>
      </c>
      <c r="F285" s="200">
        <f t="shared" si="43"/>
        <v>47.4</v>
      </c>
      <c r="G285" s="200">
        <f t="shared" si="43"/>
        <v>0</v>
      </c>
      <c r="H285" s="172">
        <f t="shared" si="42"/>
        <v>47.4</v>
      </c>
      <c r="I285" s="172">
        <f t="shared" si="26"/>
        <v>0</v>
      </c>
    </row>
    <row r="286" spans="1:9" s="42" customFormat="1" ht="25.5">
      <c r="A286" s="34"/>
      <c r="B286" s="20"/>
      <c r="C286" s="193" t="s">
        <v>382</v>
      </c>
      <c r="D286" s="85"/>
      <c r="E286" s="173" t="s">
        <v>228</v>
      </c>
      <c r="F286" s="200">
        <f t="shared" si="43"/>
        <v>47.4</v>
      </c>
      <c r="G286" s="200">
        <f t="shared" si="43"/>
        <v>0</v>
      </c>
      <c r="H286" s="172">
        <f t="shared" si="42"/>
        <v>47.4</v>
      </c>
      <c r="I286" s="172">
        <f t="shared" si="26"/>
        <v>0</v>
      </c>
    </row>
    <row r="287" spans="1:9" s="42" customFormat="1" ht="25.5">
      <c r="A287" s="34"/>
      <c r="B287" s="20"/>
      <c r="C287" s="155"/>
      <c r="D287" s="85" t="s">
        <v>18</v>
      </c>
      <c r="E287" s="153" t="s">
        <v>224</v>
      </c>
      <c r="F287" s="200">
        <v>47.4</v>
      </c>
      <c r="G287" s="200">
        <v>0</v>
      </c>
      <c r="H287" s="172">
        <f t="shared" si="42"/>
        <v>47.4</v>
      </c>
      <c r="I287" s="172">
        <f t="shared" si="26"/>
        <v>0</v>
      </c>
    </row>
    <row r="288" spans="1:9" s="42" customFormat="1" ht="38.25" hidden="1">
      <c r="A288" s="34"/>
      <c r="B288" s="20"/>
      <c r="C288" s="155" t="s">
        <v>720</v>
      </c>
      <c r="D288" s="85"/>
      <c r="E288" s="153" t="s">
        <v>721</v>
      </c>
      <c r="F288" s="200">
        <f>F289</f>
        <v>0</v>
      </c>
      <c r="G288" s="200">
        <f>G289</f>
        <v>0</v>
      </c>
      <c r="H288" s="172">
        <f t="shared" si="42"/>
        <v>0</v>
      </c>
      <c r="I288" s="172" t="e">
        <f>G288/F288*100</f>
        <v>#DIV/0!</v>
      </c>
    </row>
    <row r="289" spans="1:9" s="42" customFormat="1" ht="25.5" hidden="1">
      <c r="A289" s="34"/>
      <c r="B289" s="20"/>
      <c r="C289" s="155" t="s">
        <v>722</v>
      </c>
      <c r="D289" s="85"/>
      <c r="E289" s="153" t="s">
        <v>723</v>
      </c>
      <c r="F289" s="200">
        <f>F290</f>
        <v>0</v>
      </c>
      <c r="G289" s="200">
        <f>G290</f>
        <v>0</v>
      </c>
      <c r="H289" s="172">
        <f t="shared" si="42"/>
        <v>0</v>
      </c>
      <c r="I289" s="172" t="e">
        <f>G289/F289*100</f>
        <v>#DIV/0!</v>
      </c>
    </row>
    <row r="290" spans="1:9" s="42" customFormat="1" ht="25.5" hidden="1">
      <c r="A290" s="34"/>
      <c r="B290" s="20"/>
      <c r="C290" s="155"/>
      <c r="D290" s="85" t="s">
        <v>18</v>
      </c>
      <c r="E290" s="153" t="s">
        <v>224</v>
      </c>
      <c r="F290" s="200">
        <v>0</v>
      </c>
      <c r="G290" s="200">
        <v>0</v>
      </c>
      <c r="H290" s="172">
        <f t="shared" si="42"/>
        <v>0</v>
      </c>
      <c r="I290" s="172" t="e">
        <f>G290/F290*100</f>
        <v>#DIV/0!</v>
      </c>
    </row>
    <row r="291" spans="1:9" s="42" customFormat="1" ht="20.25" customHeight="1">
      <c r="A291" s="20"/>
      <c r="B291" s="20" t="s">
        <v>131</v>
      </c>
      <c r="C291" s="20"/>
      <c r="D291" s="20"/>
      <c r="E291" s="31" t="s">
        <v>132</v>
      </c>
      <c r="F291" s="214">
        <f>F292+F308+F361+F329</f>
        <v>99672.1</v>
      </c>
      <c r="G291" s="214">
        <f>G292+G308+G361+G329</f>
        <v>88560.7</v>
      </c>
      <c r="H291" s="214">
        <f>H292+H308+H361+H329</f>
        <v>11111.399999999998</v>
      </c>
      <c r="I291" s="169">
        <f t="shared" si="26"/>
        <v>88.85204585836959</v>
      </c>
    </row>
    <row r="292" spans="1:9" s="42" customFormat="1" ht="12.75">
      <c r="A292" s="20"/>
      <c r="B292" s="20" t="s">
        <v>137</v>
      </c>
      <c r="C292" s="33"/>
      <c r="D292" s="20"/>
      <c r="E292" s="31" t="s">
        <v>138</v>
      </c>
      <c r="F292" s="214">
        <f>F293+F303</f>
        <v>50804.9</v>
      </c>
      <c r="G292" s="214">
        <f>G293+G303</f>
        <v>42622.6</v>
      </c>
      <c r="H292" s="214">
        <f>H293+H303</f>
        <v>8182.3</v>
      </c>
      <c r="I292" s="169">
        <f t="shared" si="26"/>
        <v>83.89466370369787</v>
      </c>
    </row>
    <row r="293" spans="1:9" s="41" customFormat="1" ht="25.5">
      <c r="A293" s="34"/>
      <c r="B293" s="20"/>
      <c r="C293" s="168" t="s">
        <v>464</v>
      </c>
      <c r="D293" s="29"/>
      <c r="E293" s="148" t="s">
        <v>332</v>
      </c>
      <c r="F293" s="215">
        <f>F294</f>
        <v>50684.9</v>
      </c>
      <c r="G293" s="215">
        <f>G294</f>
        <v>42570.9</v>
      </c>
      <c r="H293" s="169">
        <f aca="true" t="shared" si="44" ref="H293:H302">F293-G293</f>
        <v>8114</v>
      </c>
      <c r="I293" s="169">
        <f t="shared" si="26"/>
        <v>83.99128734593538</v>
      </c>
    </row>
    <row r="294" spans="1:9" s="42" customFormat="1" ht="25.5">
      <c r="A294" s="34"/>
      <c r="B294" s="20"/>
      <c r="C294" s="175" t="s">
        <v>467</v>
      </c>
      <c r="D294" s="85"/>
      <c r="E294" s="171" t="s">
        <v>333</v>
      </c>
      <c r="F294" s="200">
        <f>F295</f>
        <v>50684.9</v>
      </c>
      <c r="G294" s="200">
        <f>G295</f>
        <v>42570.9</v>
      </c>
      <c r="H294" s="172">
        <f t="shared" si="44"/>
        <v>8114</v>
      </c>
      <c r="I294" s="172">
        <f t="shared" si="26"/>
        <v>83.99128734593538</v>
      </c>
    </row>
    <row r="295" spans="1:9" s="42" customFormat="1" ht="38.25">
      <c r="A295" s="34"/>
      <c r="B295" s="20"/>
      <c r="C295" s="155" t="s">
        <v>468</v>
      </c>
      <c r="D295" s="85"/>
      <c r="E295" s="177" t="s">
        <v>605</v>
      </c>
      <c r="F295" s="200">
        <f>F300+F296+F298</f>
        <v>50684.9</v>
      </c>
      <c r="G295" s="200">
        <f>G300+G296+G298</f>
        <v>42570.9</v>
      </c>
      <c r="H295" s="172">
        <f t="shared" si="44"/>
        <v>8114</v>
      </c>
      <c r="I295" s="172">
        <f t="shared" si="26"/>
        <v>83.99128734593538</v>
      </c>
    </row>
    <row r="296" spans="1:9" s="42" customFormat="1" ht="63.75">
      <c r="A296" s="34"/>
      <c r="B296" s="20"/>
      <c r="C296" s="155" t="s">
        <v>469</v>
      </c>
      <c r="D296" s="85"/>
      <c r="E296" s="177" t="s">
        <v>606</v>
      </c>
      <c r="F296" s="200">
        <f>F297</f>
        <v>23577.7</v>
      </c>
      <c r="G296" s="200">
        <f>G297</f>
        <v>21292.9</v>
      </c>
      <c r="H296" s="172">
        <f t="shared" si="44"/>
        <v>2284.7999999999993</v>
      </c>
      <c r="I296" s="172">
        <f t="shared" si="26"/>
        <v>90.30948735457658</v>
      </c>
    </row>
    <row r="297" spans="1:9" s="42" customFormat="1" ht="38.25">
      <c r="A297" s="34"/>
      <c r="B297" s="20"/>
      <c r="C297" s="155"/>
      <c r="D297" s="85" t="s">
        <v>25</v>
      </c>
      <c r="E297" s="177" t="s">
        <v>229</v>
      </c>
      <c r="F297" s="200">
        <v>23577.7</v>
      </c>
      <c r="G297" s="200">
        <v>21292.9</v>
      </c>
      <c r="H297" s="172">
        <f t="shared" si="44"/>
        <v>2284.7999999999993</v>
      </c>
      <c r="I297" s="172">
        <f t="shared" si="26"/>
        <v>90.30948735457658</v>
      </c>
    </row>
    <row r="298" spans="1:9" s="42" customFormat="1" ht="63.75">
      <c r="A298" s="34"/>
      <c r="B298" s="20"/>
      <c r="C298" s="155" t="s">
        <v>470</v>
      </c>
      <c r="D298" s="85"/>
      <c r="E298" s="177" t="s">
        <v>606</v>
      </c>
      <c r="F298" s="200">
        <f>F299</f>
        <v>21543.6</v>
      </c>
      <c r="G298" s="200">
        <f>G299</f>
        <v>15714.5</v>
      </c>
      <c r="H298" s="172">
        <f t="shared" si="44"/>
        <v>5829.0999999999985</v>
      </c>
      <c r="I298" s="172">
        <f t="shared" si="26"/>
        <v>72.94277650903285</v>
      </c>
    </row>
    <row r="299" spans="1:9" s="42" customFormat="1" ht="38.25">
      <c r="A299" s="34"/>
      <c r="B299" s="20"/>
      <c r="C299" s="155"/>
      <c r="D299" s="85" t="s">
        <v>25</v>
      </c>
      <c r="E299" s="177" t="s">
        <v>229</v>
      </c>
      <c r="F299" s="200">
        <v>21543.6</v>
      </c>
      <c r="G299" s="200">
        <v>15714.5</v>
      </c>
      <c r="H299" s="172">
        <f t="shared" si="44"/>
        <v>5829.0999999999985</v>
      </c>
      <c r="I299" s="172">
        <f t="shared" si="26"/>
        <v>72.94277650903285</v>
      </c>
    </row>
    <row r="300" spans="1:9" s="42" customFormat="1" ht="63.75">
      <c r="A300" s="34"/>
      <c r="B300" s="20"/>
      <c r="C300" s="155" t="s">
        <v>471</v>
      </c>
      <c r="D300" s="85"/>
      <c r="E300" s="177" t="s">
        <v>606</v>
      </c>
      <c r="F300" s="200">
        <f>F301+F302</f>
        <v>5563.6</v>
      </c>
      <c r="G300" s="200">
        <f>G301+G302</f>
        <v>5563.5</v>
      </c>
      <c r="H300" s="172">
        <f t="shared" si="44"/>
        <v>0.1000000000003638</v>
      </c>
      <c r="I300" s="172">
        <f t="shared" si="26"/>
        <v>99.99820260263138</v>
      </c>
    </row>
    <row r="301" spans="1:9" s="42" customFormat="1" ht="12.75" hidden="1">
      <c r="A301" s="34"/>
      <c r="B301" s="20"/>
      <c r="C301" s="155"/>
      <c r="D301" s="85" t="s">
        <v>21</v>
      </c>
      <c r="E301" s="153" t="s">
        <v>22</v>
      </c>
      <c r="F301" s="200">
        <v>0</v>
      </c>
      <c r="G301" s="200">
        <v>0</v>
      </c>
      <c r="H301" s="172">
        <f t="shared" si="44"/>
        <v>0</v>
      </c>
      <c r="I301" s="172">
        <v>0</v>
      </c>
    </row>
    <row r="302" spans="1:9" s="41" customFormat="1" ht="38.25">
      <c r="A302" s="34"/>
      <c r="B302" s="20"/>
      <c r="C302" s="175"/>
      <c r="D302" s="85" t="s">
        <v>25</v>
      </c>
      <c r="E302" s="177" t="s">
        <v>229</v>
      </c>
      <c r="F302" s="200">
        <v>5563.6</v>
      </c>
      <c r="G302" s="200">
        <v>5563.5</v>
      </c>
      <c r="H302" s="172">
        <f t="shared" si="44"/>
        <v>0.1000000000003638</v>
      </c>
      <c r="I302" s="172">
        <f t="shared" si="26"/>
        <v>99.99820260263138</v>
      </c>
    </row>
    <row r="303" spans="1:9" s="42" customFormat="1" ht="38.25">
      <c r="A303" s="34"/>
      <c r="B303" s="20"/>
      <c r="C303" s="168" t="s">
        <v>497</v>
      </c>
      <c r="D303" s="29"/>
      <c r="E303" s="178" t="s">
        <v>329</v>
      </c>
      <c r="F303" s="214">
        <f>F304</f>
        <v>120</v>
      </c>
      <c r="G303" s="214">
        <f aca="true" t="shared" si="45" ref="G303:H306">G304</f>
        <v>51.7</v>
      </c>
      <c r="H303" s="214">
        <f t="shared" si="45"/>
        <v>68.3</v>
      </c>
      <c r="I303" s="169">
        <f t="shared" si="26"/>
        <v>43.083333333333336</v>
      </c>
    </row>
    <row r="304" spans="1:9" s="42" customFormat="1" ht="25.5">
      <c r="A304" s="34"/>
      <c r="B304" s="20"/>
      <c r="C304" s="175" t="s">
        <v>508</v>
      </c>
      <c r="D304" s="85"/>
      <c r="E304" s="179" t="s">
        <v>335</v>
      </c>
      <c r="F304" s="200">
        <f>F305</f>
        <v>120</v>
      </c>
      <c r="G304" s="200">
        <f t="shared" si="45"/>
        <v>51.7</v>
      </c>
      <c r="H304" s="200">
        <f t="shared" si="45"/>
        <v>68.3</v>
      </c>
      <c r="I304" s="172">
        <f t="shared" si="26"/>
        <v>43.083333333333336</v>
      </c>
    </row>
    <row r="305" spans="1:9" s="42" customFormat="1" ht="25.5">
      <c r="A305" s="34"/>
      <c r="B305" s="20"/>
      <c r="C305" s="155" t="s">
        <v>509</v>
      </c>
      <c r="D305" s="85"/>
      <c r="E305" s="176" t="s">
        <v>627</v>
      </c>
      <c r="F305" s="200">
        <f>F306</f>
        <v>120</v>
      </c>
      <c r="G305" s="200">
        <f t="shared" si="45"/>
        <v>51.7</v>
      </c>
      <c r="H305" s="200">
        <f t="shared" si="45"/>
        <v>68.3</v>
      </c>
      <c r="I305" s="172">
        <f t="shared" si="26"/>
        <v>43.083333333333336</v>
      </c>
    </row>
    <row r="306" spans="1:9" s="42" customFormat="1" ht="12.75">
      <c r="A306" s="34"/>
      <c r="B306" s="20"/>
      <c r="C306" s="155" t="s">
        <v>510</v>
      </c>
      <c r="D306" s="85"/>
      <c r="E306" s="176" t="s">
        <v>628</v>
      </c>
      <c r="F306" s="200">
        <f>F307</f>
        <v>120</v>
      </c>
      <c r="G306" s="200">
        <f t="shared" si="45"/>
        <v>51.7</v>
      </c>
      <c r="H306" s="200">
        <f t="shared" si="45"/>
        <v>68.3</v>
      </c>
      <c r="I306" s="172">
        <f t="shared" si="26"/>
        <v>43.083333333333336</v>
      </c>
    </row>
    <row r="307" spans="1:9" s="42" customFormat="1" ht="25.5">
      <c r="A307" s="34"/>
      <c r="B307" s="20"/>
      <c r="C307" s="155"/>
      <c r="D307" s="85" t="s">
        <v>18</v>
      </c>
      <c r="E307" s="153" t="s">
        <v>224</v>
      </c>
      <c r="F307" s="200">
        <v>120</v>
      </c>
      <c r="G307" s="200">
        <v>51.7</v>
      </c>
      <c r="H307" s="172">
        <f>F307-G307</f>
        <v>68.3</v>
      </c>
      <c r="I307" s="172">
        <f t="shared" si="26"/>
        <v>43.083333333333336</v>
      </c>
    </row>
    <row r="308" spans="1:9" s="42" customFormat="1" ht="12.75">
      <c r="A308" s="85"/>
      <c r="B308" s="29" t="s">
        <v>133</v>
      </c>
      <c r="C308" s="155"/>
      <c r="D308" s="85"/>
      <c r="E308" s="198" t="s">
        <v>134</v>
      </c>
      <c r="F308" s="214">
        <f>F326+F309+F321</f>
        <v>1412.3999999999999</v>
      </c>
      <c r="G308" s="214">
        <f>G326+G309+G321</f>
        <v>1373.7</v>
      </c>
      <c r="H308" s="214">
        <f>H326+H309+H321</f>
        <v>38.69999999999999</v>
      </c>
      <c r="I308" s="169">
        <f t="shared" si="26"/>
        <v>97.25998300764657</v>
      </c>
    </row>
    <row r="309" spans="1:9" s="42" customFormat="1" ht="51">
      <c r="A309" s="85"/>
      <c r="B309" s="29"/>
      <c r="C309" s="168" t="s">
        <v>475</v>
      </c>
      <c r="D309" s="29"/>
      <c r="E309" s="178" t="s">
        <v>327</v>
      </c>
      <c r="F309" s="214">
        <f>F310+F317</f>
        <v>195.1</v>
      </c>
      <c r="G309" s="214">
        <f>G310+G317</f>
        <v>161.4</v>
      </c>
      <c r="H309" s="214">
        <f>H310+H317</f>
        <v>33.69999999999999</v>
      </c>
      <c r="I309" s="169">
        <f t="shared" si="26"/>
        <v>82.72680676576115</v>
      </c>
    </row>
    <row r="310" spans="1:9" s="42" customFormat="1" ht="25.5">
      <c r="A310" s="85"/>
      <c r="B310" s="29"/>
      <c r="C310" s="175" t="s">
        <v>476</v>
      </c>
      <c r="D310" s="85"/>
      <c r="E310" s="179" t="s">
        <v>336</v>
      </c>
      <c r="F310" s="200">
        <f>F311+F314</f>
        <v>195.1</v>
      </c>
      <c r="G310" s="200">
        <f>G311+G314</f>
        <v>161.4</v>
      </c>
      <c r="H310" s="200">
        <f>H311+H314</f>
        <v>33.69999999999999</v>
      </c>
      <c r="I310" s="172">
        <f t="shared" si="26"/>
        <v>82.72680676576115</v>
      </c>
    </row>
    <row r="311" spans="1:9" s="42" customFormat="1" ht="38.25">
      <c r="A311" s="85"/>
      <c r="B311" s="29"/>
      <c r="C311" s="155" t="s">
        <v>481</v>
      </c>
      <c r="D311" s="85"/>
      <c r="E311" s="176" t="s">
        <v>611</v>
      </c>
      <c r="F311" s="200">
        <f aca="true" t="shared" si="46" ref="F311:H312">F312</f>
        <v>195.1</v>
      </c>
      <c r="G311" s="200">
        <f t="shared" si="46"/>
        <v>161.4</v>
      </c>
      <c r="H311" s="200">
        <f t="shared" si="46"/>
        <v>33.69999999999999</v>
      </c>
      <c r="I311" s="172">
        <f t="shared" si="26"/>
        <v>82.72680676576115</v>
      </c>
    </row>
    <row r="312" spans="1:9" s="42" customFormat="1" ht="25.5">
      <c r="A312" s="85"/>
      <c r="B312" s="29"/>
      <c r="C312" s="155" t="s">
        <v>482</v>
      </c>
      <c r="D312" s="85"/>
      <c r="E312" s="176" t="s">
        <v>609</v>
      </c>
      <c r="F312" s="200">
        <f t="shared" si="46"/>
        <v>195.1</v>
      </c>
      <c r="G312" s="200">
        <f t="shared" si="46"/>
        <v>161.4</v>
      </c>
      <c r="H312" s="200">
        <f t="shared" si="46"/>
        <v>33.69999999999999</v>
      </c>
      <c r="I312" s="172">
        <f t="shared" si="26"/>
        <v>82.72680676576115</v>
      </c>
    </row>
    <row r="313" spans="1:9" s="42" customFormat="1" ht="38.25">
      <c r="A313" s="85"/>
      <c r="B313" s="29"/>
      <c r="C313" s="155"/>
      <c r="D313" s="85" t="s">
        <v>25</v>
      </c>
      <c r="E313" s="177" t="s">
        <v>229</v>
      </c>
      <c r="F313" s="200">
        <v>195.1</v>
      </c>
      <c r="G313" s="200">
        <v>161.4</v>
      </c>
      <c r="H313" s="172">
        <f>F313-G313</f>
        <v>33.69999999999999</v>
      </c>
      <c r="I313" s="172">
        <f t="shared" si="26"/>
        <v>82.72680676576115</v>
      </c>
    </row>
    <row r="314" spans="1:9" s="42" customFormat="1" ht="38.25" hidden="1">
      <c r="A314" s="85"/>
      <c r="B314" s="29"/>
      <c r="C314" s="155" t="s">
        <v>779</v>
      </c>
      <c r="D314" s="85"/>
      <c r="E314" s="177" t="s">
        <v>780</v>
      </c>
      <c r="F314" s="200">
        <f aca="true" t="shared" si="47" ref="F314:H315">F315</f>
        <v>0</v>
      </c>
      <c r="G314" s="200">
        <f t="shared" si="47"/>
        <v>0</v>
      </c>
      <c r="H314" s="200">
        <f t="shared" si="47"/>
        <v>0</v>
      </c>
      <c r="I314" s="172" t="e">
        <f t="shared" si="26"/>
        <v>#DIV/0!</v>
      </c>
    </row>
    <row r="315" spans="1:9" s="42" customFormat="1" ht="25.5" hidden="1">
      <c r="A315" s="85"/>
      <c r="B315" s="29"/>
      <c r="C315" s="155" t="s">
        <v>781</v>
      </c>
      <c r="D315" s="85"/>
      <c r="E315" s="177" t="s">
        <v>782</v>
      </c>
      <c r="F315" s="200">
        <f t="shared" si="47"/>
        <v>0</v>
      </c>
      <c r="G315" s="200">
        <f t="shared" si="47"/>
        <v>0</v>
      </c>
      <c r="H315" s="200">
        <f t="shared" si="47"/>
        <v>0</v>
      </c>
      <c r="I315" s="172" t="e">
        <f t="shared" si="26"/>
        <v>#DIV/0!</v>
      </c>
    </row>
    <row r="316" spans="1:9" s="42" customFormat="1" ht="38.25" hidden="1">
      <c r="A316" s="85"/>
      <c r="B316" s="29"/>
      <c r="C316" s="155"/>
      <c r="D316" s="85" t="s">
        <v>25</v>
      </c>
      <c r="E316" s="177" t="s">
        <v>229</v>
      </c>
      <c r="F316" s="200">
        <v>0</v>
      </c>
      <c r="G316" s="200">
        <v>0</v>
      </c>
      <c r="H316" s="172">
        <f>F316-G316</f>
        <v>0</v>
      </c>
      <c r="I316" s="172" t="e">
        <f t="shared" si="26"/>
        <v>#DIV/0!</v>
      </c>
    </row>
    <row r="317" spans="1:9" s="42" customFormat="1" ht="38.25" hidden="1">
      <c r="A317" s="85"/>
      <c r="B317" s="29"/>
      <c r="C317" s="175" t="s">
        <v>483</v>
      </c>
      <c r="D317" s="85"/>
      <c r="E317" s="179" t="s">
        <v>328</v>
      </c>
      <c r="F317" s="200">
        <f>F318</f>
        <v>0</v>
      </c>
      <c r="G317" s="200">
        <f aca="true" t="shared" si="48" ref="G317:H319">G318</f>
        <v>0</v>
      </c>
      <c r="H317" s="200">
        <f t="shared" si="48"/>
        <v>0</v>
      </c>
      <c r="I317" s="172" t="e">
        <f t="shared" si="26"/>
        <v>#DIV/0!</v>
      </c>
    </row>
    <row r="318" spans="1:9" s="42" customFormat="1" ht="63.75" hidden="1">
      <c r="A318" s="85"/>
      <c r="B318" s="29"/>
      <c r="C318" s="155" t="s">
        <v>484</v>
      </c>
      <c r="D318" s="85"/>
      <c r="E318" s="176" t="s">
        <v>612</v>
      </c>
      <c r="F318" s="200">
        <f>F319</f>
        <v>0</v>
      </c>
      <c r="G318" s="200">
        <f t="shared" si="48"/>
        <v>0</v>
      </c>
      <c r="H318" s="200">
        <f t="shared" si="48"/>
        <v>0</v>
      </c>
      <c r="I318" s="172" t="e">
        <f t="shared" si="26"/>
        <v>#DIV/0!</v>
      </c>
    </row>
    <row r="319" spans="1:9" s="42" customFormat="1" ht="51" hidden="1">
      <c r="A319" s="85"/>
      <c r="B319" s="29"/>
      <c r="C319" s="155" t="s">
        <v>485</v>
      </c>
      <c r="D319" s="85"/>
      <c r="E319" s="176" t="s">
        <v>613</v>
      </c>
      <c r="F319" s="200">
        <f>F320</f>
        <v>0</v>
      </c>
      <c r="G319" s="200">
        <f t="shared" si="48"/>
        <v>0</v>
      </c>
      <c r="H319" s="200">
        <f t="shared" si="48"/>
        <v>0</v>
      </c>
      <c r="I319" s="172" t="e">
        <f t="shared" si="26"/>
        <v>#DIV/0!</v>
      </c>
    </row>
    <row r="320" spans="1:9" s="42" customFormat="1" ht="38.25" hidden="1">
      <c r="A320" s="85"/>
      <c r="B320" s="29"/>
      <c r="C320" s="155"/>
      <c r="D320" s="85" t="s">
        <v>25</v>
      </c>
      <c r="E320" s="177" t="s">
        <v>229</v>
      </c>
      <c r="F320" s="200">
        <v>0</v>
      </c>
      <c r="G320" s="200">
        <v>0</v>
      </c>
      <c r="H320" s="172">
        <f>F320-G320</f>
        <v>0</v>
      </c>
      <c r="I320" s="172" t="e">
        <f t="shared" si="26"/>
        <v>#DIV/0!</v>
      </c>
    </row>
    <row r="321" spans="1:9" s="42" customFormat="1" ht="38.25">
      <c r="A321" s="85"/>
      <c r="B321" s="29"/>
      <c r="C321" s="168" t="s">
        <v>497</v>
      </c>
      <c r="D321" s="29"/>
      <c r="E321" s="178" t="s">
        <v>329</v>
      </c>
      <c r="F321" s="214">
        <f>F322</f>
        <v>83.1</v>
      </c>
      <c r="G321" s="214">
        <f aca="true" t="shared" si="49" ref="G321:H324">G322</f>
        <v>78.1</v>
      </c>
      <c r="H321" s="214">
        <f t="shared" si="49"/>
        <v>5</v>
      </c>
      <c r="I321" s="169">
        <f t="shared" si="26"/>
        <v>93.98315282791818</v>
      </c>
    </row>
    <row r="322" spans="1:9" s="42" customFormat="1" ht="25.5">
      <c r="A322" s="85"/>
      <c r="B322" s="29"/>
      <c r="C322" s="175" t="s">
        <v>505</v>
      </c>
      <c r="D322" s="183"/>
      <c r="E322" s="195" t="s">
        <v>624</v>
      </c>
      <c r="F322" s="200">
        <f>F323</f>
        <v>83.1</v>
      </c>
      <c r="G322" s="200">
        <f t="shared" si="49"/>
        <v>78.1</v>
      </c>
      <c r="H322" s="200">
        <f t="shared" si="49"/>
        <v>5</v>
      </c>
      <c r="I322" s="172">
        <f t="shared" si="26"/>
        <v>93.98315282791818</v>
      </c>
    </row>
    <row r="323" spans="1:9" s="42" customFormat="1" ht="25.5">
      <c r="A323" s="85"/>
      <c r="B323" s="29"/>
      <c r="C323" s="155" t="s">
        <v>506</v>
      </c>
      <c r="D323" s="85"/>
      <c r="E323" s="153" t="s">
        <v>625</v>
      </c>
      <c r="F323" s="200">
        <f>F324</f>
        <v>83.1</v>
      </c>
      <c r="G323" s="200">
        <f t="shared" si="49"/>
        <v>78.1</v>
      </c>
      <c r="H323" s="200">
        <f t="shared" si="49"/>
        <v>5</v>
      </c>
      <c r="I323" s="172">
        <f t="shared" si="26"/>
        <v>93.98315282791818</v>
      </c>
    </row>
    <row r="324" spans="1:9" s="42" customFormat="1" ht="12.75">
      <c r="A324" s="85"/>
      <c r="B324" s="29"/>
      <c r="C324" s="155" t="s">
        <v>507</v>
      </c>
      <c r="D324" s="85"/>
      <c r="E324" s="153" t="s">
        <v>626</v>
      </c>
      <c r="F324" s="200">
        <f>F325</f>
        <v>83.1</v>
      </c>
      <c r="G324" s="200">
        <f t="shared" si="49"/>
        <v>78.1</v>
      </c>
      <c r="H324" s="200">
        <f t="shared" si="49"/>
        <v>5</v>
      </c>
      <c r="I324" s="172">
        <f t="shared" si="26"/>
        <v>93.98315282791818</v>
      </c>
    </row>
    <row r="325" spans="1:9" s="42" customFormat="1" ht="25.5">
      <c r="A325" s="85"/>
      <c r="B325" s="29"/>
      <c r="C325" s="155"/>
      <c r="D325" s="85" t="s">
        <v>18</v>
      </c>
      <c r="E325" s="153" t="s">
        <v>224</v>
      </c>
      <c r="F325" s="200">
        <v>83.1</v>
      </c>
      <c r="G325" s="200">
        <v>78.1</v>
      </c>
      <c r="H325" s="172">
        <f>F325-G325</f>
        <v>5</v>
      </c>
      <c r="I325" s="172">
        <f t="shared" si="26"/>
        <v>93.98315282791818</v>
      </c>
    </row>
    <row r="326" spans="1:9" s="42" customFormat="1" ht="12.75">
      <c r="A326" s="34"/>
      <c r="B326" s="34"/>
      <c r="C326" s="168" t="s">
        <v>541</v>
      </c>
      <c r="D326" s="29"/>
      <c r="E326" s="148" t="s">
        <v>337</v>
      </c>
      <c r="F326" s="214">
        <f>F327</f>
        <v>1134.2</v>
      </c>
      <c r="G326" s="214">
        <f>G327</f>
        <v>1134.2</v>
      </c>
      <c r="H326" s="169">
        <f>F326-G326</f>
        <v>0</v>
      </c>
      <c r="I326" s="169">
        <f t="shared" si="26"/>
        <v>100</v>
      </c>
    </row>
    <row r="327" spans="1:9" s="42" customFormat="1" ht="38.25">
      <c r="A327" s="34"/>
      <c r="B327" s="34"/>
      <c r="C327" s="155" t="s">
        <v>542</v>
      </c>
      <c r="D327" s="85"/>
      <c r="E327" s="173" t="s">
        <v>338</v>
      </c>
      <c r="F327" s="200">
        <f>F328</f>
        <v>1134.2</v>
      </c>
      <c r="G327" s="200">
        <f>G328</f>
        <v>1134.2</v>
      </c>
      <c r="H327" s="172">
        <f>F327-G327</f>
        <v>0</v>
      </c>
      <c r="I327" s="172">
        <f t="shared" si="26"/>
        <v>100</v>
      </c>
    </row>
    <row r="328" spans="1:9" s="42" customFormat="1" ht="12.75">
      <c r="A328" s="34"/>
      <c r="B328" s="34"/>
      <c r="C328" s="155"/>
      <c r="D328" s="85" t="s">
        <v>19</v>
      </c>
      <c r="E328" s="153" t="s">
        <v>20</v>
      </c>
      <c r="F328" s="200">
        <v>1134.2</v>
      </c>
      <c r="G328" s="200">
        <v>1134.2</v>
      </c>
      <c r="H328" s="172">
        <f>F328-G328</f>
        <v>0</v>
      </c>
      <c r="I328" s="172">
        <f t="shared" si="26"/>
        <v>100</v>
      </c>
    </row>
    <row r="329" spans="1:9" s="42" customFormat="1" ht="12.75">
      <c r="A329" s="20"/>
      <c r="B329" s="20" t="s">
        <v>149</v>
      </c>
      <c r="C329" s="35"/>
      <c r="D329" s="35"/>
      <c r="E329" s="31" t="s">
        <v>150</v>
      </c>
      <c r="F329" s="214">
        <f>F330+F335+F354</f>
        <v>34361.8</v>
      </c>
      <c r="G329" s="214">
        <f>G330+G335+G354</f>
        <v>31474.600000000002</v>
      </c>
      <c r="H329" s="214">
        <f>H330+H335+H354</f>
        <v>2887.1999999999966</v>
      </c>
      <c r="I329" s="169">
        <f t="shared" si="26"/>
        <v>91.59764622342253</v>
      </c>
    </row>
    <row r="330" spans="1:9" s="42" customFormat="1" ht="38.25">
      <c r="A330" s="34"/>
      <c r="B330" s="34"/>
      <c r="C330" s="168" t="s">
        <v>388</v>
      </c>
      <c r="D330" s="29"/>
      <c r="E330" s="148" t="s">
        <v>319</v>
      </c>
      <c r="F330" s="214">
        <f aca="true" t="shared" si="50" ref="F330:G333">F331</f>
        <v>343</v>
      </c>
      <c r="G330" s="214">
        <f t="shared" si="50"/>
        <v>200</v>
      </c>
      <c r="H330" s="169">
        <f aca="true" t="shared" si="51" ref="H330:H337">F330-G330</f>
        <v>143</v>
      </c>
      <c r="I330" s="169">
        <f t="shared" si="26"/>
        <v>58.309037900874635</v>
      </c>
    </row>
    <row r="331" spans="1:9" s="42" customFormat="1" ht="25.5">
      <c r="A331" s="34"/>
      <c r="B331" s="34"/>
      <c r="C331" s="175" t="s">
        <v>396</v>
      </c>
      <c r="D331" s="85"/>
      <c r="E331" s="171" t="s">
        <v>321</v>
      </c>
      <c r="F331" s="200">
        <f t="shared" si="50"/>
        <v>343</v>
      </c>
      <c r="G331" s="200">
        <f t="shared" si="50"/>
        <v>200</v>
      </c>
      <c r="H331" s="172">
        <f t="shared" si="51"/>
        <v>143</v>
      </c>
      <c r="I331" s="172">
        <f t="shared" si="26"/>
        <v>58.309037900874635</v>
      </c>
    </row>
    <row r="332" spans="1:9" s="42" customFormat="1" ht="38.25">
      <c r="A332" s="34"/>
      <c r="B332" s="34"/>
      <c r="C332" s="85" t="s">
        <v>397</v>
      </c>
      <c r="D332" s="85"/>
      <c r="E332" s="173" t="s">
        <v>565</v>
      </c>
      <c r="F332" s="200">
        <f t="shared" si="50"/>
        <v>343</v>
      </c>
      <c r="G332" s="200">
        <f t="shared" si="50"/>
        <v>200</v>
      </c>
      <c r="H332" s="172">
        <f t="shared" si="51"/>
        <v>143</v>
      </c>
      <c r="I332" s="172">
        <f t="shared" si="26"/>
        <v>58.309037900874635</v>
      </c>
    </row>
    <row r="333" spans="1:9" s="42" customFormat="1" ht="12.75">
      <c r="A333" s="34"/>
      <c r="B333" s="34"/>
      <c r="C333" s="85" t="s">
        <v>398</v>
      </c>
      <c r="D333" s="85"/>
      <c r="E333" s="173" t="s">
        <v>566</v>
      </c>
      <c r="F333" s="200">
        <f t="shared" si="50"/>
        <v>343</v>
      </c>
      <c r="G333" s="200">
        <f t="shared" si="50"/>
        <v>200</v>
      </c>
      <c r="H333" s="172">
        <f t="shared" si="51"/>
        <v>143</v>
      </c>
      <c r="I333" s="172">
        <f t="shared" si="26"/>
        <v>58.309037900874635</v>
      </c>
    </row>
    <row r="334" spans="1:9" s="41" customFormat="1" ht="26.25" customHeight="1">
      <c r="A334" s="34"/>
      <c r="B334" s="34"/>
      <c r="C334" s="155"/>
      <c r="D334" s="85" t="s">
        <v>18</v>
      </c>
      <c r="E334" s="153" t="s">
        <v>224</v>
      </c>
      <c r="F334" s="200">
        <v>343</v>
      </c>
      <c r="G334" s="200">
        <v>200</v>
      </c>
      <c r="H334" s="172">
        <f t="shared" si="51"/>
        <v>143</v>
      </c>
      <c r="I334" s="172">
        <f t="shared" si="26"/>
        <v>58.309037900874635</v>
      </c>
    </row>
    <row r="335" spans="1:9" s="42" customFormat="1" ht="38.25">
      <c r="A335" s="34"/>
      <c r="B335" s="34"/>
      <c r="C335" s="168" t="s">
        <v>497</v>
      </c>
      <c r="D335" s="29"/>
      <c r="E335" s="178" t="s">
        <v>329</v>
      </c>
      <c r="F335" s="214">
        <f>F336</f>
        <v>20551.3</v>
      </c>
      <c r="G335" s="214">
        <f>G336</f>
        <v>19789.600000000002</v>
      </c>
      <c r="H335" s="169">
        <f t="shared" si="51"/>
        <v>761.6999999999971</v>
      </c>
      <c r="I335" s="169">
        <f t="shared" si="26"/>
        <v>96.29366512094126</v>
      </c>
    </row>
    <row r="336" spans="1:9" s="42" customFormat="1" ht="25.5">
      <c r="A336" s="34"/>
      <c r="B336" s="34"/>
      <c r="C336" s="175" t="s">
        <v>511</v>
      </c>
      <c r="D336" s="85"/>
      <c r="E336" s="179" t="s">
        <v>339</v>
      </c>
      <c r="F336" s="201">
        <f>F337+F340+F343+F346+F351</f>
        <v>20551.3</v>
      </c>
      <c r="G336" s="201">
        <f>G337+G340+G343+G346+G351</f>
        <v>19789.600000000002</v>
      </c>
      <c r="H336" s="172">
        <f t="shared" si="51"/>
        <v>761.6999999999971</v>
      </c>
      <c r="I336" s="172">
        <f t="shared" si="26"/>
        <v>96.29366512094126</v>
      </c>
    </row>
    <row r="337" spans="1:9" s="42" customFormat="1" ht="12.75">
      <c r="A337" s="34"/>
      <c r="B337" s="34"/>
      <c r="C337" s="85" t="s">
        <v>512</v>
      </c>
      <c r="D337" s="85"/>
      <c r="E337" s="176" t="s">
        <v>629</v>
      </c>
      <c r="F337" s="201">
        <f>F338</f>
        <v>10019.5</v>
      </c>
      <c r="G337" s="201">
        <f>G338</f>
        <v>10019.4</v>
      </c>
      <c r="H337" s="172">
        <f t="shared" si="51"/>
        <v>0.1000000000003638</v>
      </c>
      <c r="I337" s="172">
        <f t="shared" si="26"/>
        <v>99.9990019462049</v>
      </c>
    </row>
    <row r="338" spans="1:9" s="42" customFormat="1" ht="25.5">
      <c r="A338" s="34"/>
      <c r="B338" s="34"/>
      <c r="C338" s="85" t="s">
        <v>513</v>
      </c>
      <c r="D338" s="85"/>
      <c r="E338" s="176" t="s">
        <v>630</v>
      </c>
      <c r="F338" s="201">
        <f>F339</f>
        <v>10019.5</v>
      </c>
      <c r="G338" s="201">
        <f>G339</f>
        <v>10019.4</v>
      </c>
      <c r="H338" s="172">
        <f>F338-G338</f>
        <v>0.1000000000003638</v>
      </c>
      <c r="I338" s="172">
        <f t="shared" si="26"/>
        <v>99.9990019462049</v>
      </c>
    </row>
    <row r="339" spans="1:9" ht="25.5">
      <c r="A339" s="34"/>
      <c r="B339" s="34"/>
      <c r="C339" s="168"/>
      <c r="D339" s="85" t="s">
        <v>18</v>
      </c>
      <c r="E339" s="153" t="s">
        <v>224</v>
      </c>
      <c r="F339" s="201">
        <v>10019.5</v>
      </c>
      <c r="G339" s="201">
        <v>10019.4</v>
      </c>
      <c r="H339" s="172">
        <f aca="true" t="shared" si="52" ref="H339:H345">F339-G339</f>
        <v>0.1000000000003638</v>
      </c>
      <c r="I339" s="172">
        <f t="shared" si="26"/>
        <v>99.9990019462049</v>
      </c>
    </row>
    <row r="340" spans="1:9" ht="12.75">
      <c r="A340" s="34"/>
      <c r="B340" s="34"/>
      <c r="C340" s="155" t="s">
        <v>514</v>
      </c>
      <c r="D340" s="85"/>
      <c r="E340" s="176" t="s">
        <v>631</v>
      </c>
      <c r="F340" s="200">
        <f>F341</f>
        <v>6559.8</v>
      </c>
      <c r="G340" s="200">
        <f>G341</f>
        <v>5960.2</v>
      </c>
      <c r="H340" s="172">
        <f t="shared" si="52"/>
        <v>599.6000000000004</v>
      </c>
      <c r="I340" s="172">
        <f t="shared" si="26"/>
        <v>90.85947742309216</v>
      </c>
    </row>
    <row r="341" spans="1:9" ht="25.5">
      <c r="A341" s="34"/>
      <c r="B341" s="34"/>
      <c r="C341" s="155" t="s">
        <v>515</v>
      </c>
      <c r="D341" s="85"/>
      <c r="E341" s="176" t="s">
        <v>630</v>
      </c>
      <c r="F341" s="200">
        <f>F342</f>
        <v>6559.8</v>
      </c>
      <c r="G341" s="200">
        <f>G342</f>
        <v>5960.2</v>
      </c>
      <c r="H341" s="172">
        <f t="shared" si="52"/>
        <v>599.6000000000004</v>
      </c>
      <c r="I341" s="172">
        <f t="shared" si="26"/>
        <v>90.85947742309216</v>
      </c>
    </row>
    <row r="342" spans="1:9" ht="25.5">
      <c r="A342" s="34"/>
      <c r="B342" s="34"/>
      <c r="C342" s="155"/>
      <c r="D342" s="85" t="s">
        <v>18</v>
      </c>
      <c r="E342" s="153" t="s">
        <v>224</v>
      </c>
      <c r="F342" s="201">
        <v>6559.8</v>
      </c>
      <c r="G342" s="201">
        <v>5960.2</v>
      </c>
      <c r="H342" s="172">
        <f t="shared" si="52"/>
        <v>599.6000000000004</v>
      </c>
      <c r="I342" s="172">
        <f t="shared" si="26"/>
        <v>90.85947742309216</v>
      </c>
    </row>
    <row r="343" spans="1:9" ht="25.5">
      <c r="A343" s="34"/>
      <c r="B343" s="34"/>
      <c r="C343" s="155" t="s">
        <v>516</v>
      </c>
      <c r="D343" s="85"/>
      <c r="E343" s="176" t="s">
        <v>632</v>
      </c>
      <c r="F343" s="201">
        <f>F344</f>
        <v>100</v>
      </c>
      <c r="G343" s="201">
        <f>G344</f>
        <v>91.2</v>
      </c>
      <c r="H343" s="172">
        <f t="shared" si="52"/>
        <v>8.799999999999997</v>
      </c>
      <c r="I343" s="172">
        <f t="shared" si="26"/>
        <v>91.2</v>
      </c>
    </row>
    <row r="344" spans="1:9" ht="25.5">
      <c r="A344" s="34"/>
      <c r="B344" s="34"/>
      <c r="C344" s="155" t="s">
        <v>517</v>
      </c>
      <c r="D344" s="85"/>
      <c r="E344" s="176" t="s">
        <v>630</v>
      </c>
      <c r="F344" s="201">
        <f>F345</f>
        <v>100</v>
      </c>
      <c r="G344" s="201">
        <f>G345</f>
        <v>91.2</v>
      </c>
      <c r="H344" s="172">
        <f t="shared" si="52"/>
        <v>8.799999999999997</v>
      </c>
      <c r="I344" s="172">
        <f t="shared" si="26"/>
        <v>91.2</v>
      </c>
    </row>
    <row r="345" spans="1:9" ht="25.5">
      <c r="A345" s="34"/>
      <c r="B345" s="34"/>
      <c r="C345" s="155"/>
      <c r="D345" s="85" t="s">
        <v>18</v>
      </c>
      <c r="E345" s="153" t="s">
        <v>224</v>
      </c>
      <c r="F345" s="200">
        <v>100</v>
      </c>
      <c r="G345" s="200">
        <v>91.2</v>
      </c>
      <c r="H345" s="172">
        <f t="shared" si="52"/>
        <v>8.799999999999997</v>
      </c>
      <c r="I345" s="172">
        <f t="shared" si="26"/>
        <v>91.2</v>
      </c>
    </row>
    <row r="346" spans="1:9" ht="12.75">
      <c r="A346" s="34"/>
      <c r="B346" s="34"/>
      <c r="C346" s="155" t="s">
        <v>518</v>
      </c>
      <c r="D346" s="85"/>
      <c r="E346" s="176" t="s">
        <v>633</v>
      </c>
      <c r="F346" s="200">
        <f>F347+F349</f>
        <v>3792</v>
      </c>
      <c r="G346" s="200">
        <f>G347+G349</f>
        <v>3665.4</v>
      </c>
      <c r="H346" s="200">
        <f>H347+H349</f>
        <v>126.59999999999991</v>
      </c>
      <c r="I346" s="172">
        <f t="shared" si="26"/>
        <v>96.6613924050633</v>
      </c>
    </row>
    <row r="347" spans="1:9" ht="25.5">
      <c r="A347" s="34"/>
      <c r="B347" s="34"/>
      <c r="C347" s="155" t="s">
        <v>519</v>
      </c>
      <c r="D347" s="85"/>
      <c r="E347" s="176" t="s">
        <v>630</v>
      </c>
      <c r="F347" s="200">
        <f>F348</f>
        <v>3792</v>
      </c>
      <c r="G347" s="200">
        <f>G348</f>
        <v>3665.4</v>
      </c>
      <c r="H347" s="172">
        <f>F347-G347</f>
        <v>126.59999999999991</v>
      </c>
      <c r="I347" s="172">
        <f t="shared" si="26"/>
        <v>96.6613924050633</v>
      </c>
    </row>
    <row r="348" spans="1:9" ht="25.5">
      <c r="A348" s="34"/>
      <c r="B348" s="34"/>
      <c r="C348" s="155"/>
      <c r="D348" s="85" t="s">
        <v>18</v>
      </c>
      <c r="E348" s="153" t="s">
        <v>224</v>
      </c>
      <c r="F348" s="200">
        <v>3792</v>
      </c>
      <c r="G348" s="200">
        <v>3665.4</v>
      </c>
      <c r="H348" s="172">
        <f>F348-G348</f>
        <v>126.59999999999991</v>
      </c>
      <c r="I348" s="172">
        <f t="shared" si="26"/>
        <v>96.6613924050633</v>
      </c>
    </row>
    <row r="349" spans="1:9" ht="51" hidden="1">
      <c r="A349" s="34"/>
      <c r="B349" s="34"/>
      <c r="C349" s="155" t="s">
        <v>696</v>
      </c>
      <c r="D349" s="85"/>
      <c r="E349" s="153" t="s">
        <v>704</v>
      </c>
      <c r="F349" s="200">
        <f>F350</f>
        <v>0</v>
      </c>
      <c r="G349" s="200">
        <f>G350</f>
        <v>0</v>
      </c>
      <c r="H349" s="200">
        <f>H350</f>
        <v>0</v>
      </c>
      <c r="I349" s="172" t="e">
        <f t="shared" si="26"/>
        <v>#DIV/0!</v>
      </c>
    </row>
    <row r="350" spans="1:9" ht="25.5" hidden="1">
      <c r="A350" s="34"/>
      <c r="B350" s="34"/>
      <c r="C350" s="155"/>
      <c r="D350" s="85" t="s">
        <v>18</v>
      </c>
      <c r="E350" s="153" t="s">
        <v>224</v>
      </c>
      <c r="F350" s="200">
        <v>0</v>
      </c>
      <c r="G350" s="200"/>
      <c r="H350" s="172">
        <f>F350-G350</f>
        <v>0</v>
      </c>
      <c r="I350" s="172" t="e">
        <f t="shared" si="26"/>
        <v>#DIV/0!</v>
      </c>
    </row>
    <row r="351" spans="1:9" s="24" customFormat="1" ht="38.25">
      <c r="A351" s="34"/>
      <c r="B351" s="34"/>
      <c r="C351" s="155" t="s">
        <v>520</v>
      </c>
      <c r="D351" s="85"/>
      <c r="E351" s="176" t="s">
        <v>634</v>
      </c>
      <c r="F351" s="200">
        <f>F352</f>
        <v>80</v>
      </c>
      <c r="G351" s="200">
        <f>G352</f>
        <v>53.4</v>
      </c>
      <c r="H351" s="172">
        <f>F351-G351</f>
        <v>26.6</v>
      </c>
      <c r="I351" s="172">
        <f t="shared" si="26"/>
        <v>66.75</v>
      </c>
    </row>
    <row r="352" spans="1:9" ht="25.5">
      <c r="A352" s="34"/>
      <c r="B352" s="34"/>
      <c r="C352" s="155" t="s">
        <v>521</v>
      </c>
      <c r="D352" s="85"/>
      <c r="E352" s="176" t="s">
        <v>630</v>
      </c>
      <c r="F352" s="200">
        <f>F353</f>
        <v>80</v>
      </c>
      <c r="G352" s="200">
        <f>G353</f>
        <v>53.4</v>
      </c>
      <c r="H352" s="172">
        <f>F352-G352</f>
        <v>26.6</v>
      </c>
      <c r="I352" s="172">
        <f t="shared" si="26"/>
        <v>66.75</v>
      </c>
    </row>
    <row r="353" spans="1:9" ht="25.5">
      <c r="A353" s="34"/>
      <c r="B353" s="34"/>
      <c r="C353" s="155"/>
      <c r="D353" s="85" t="s">
        <v>18</v>
      </c>
      <c r="E353" s="153" t="s">
        <v>224</v>
      </c>
      <c r="F353" s="200">
        <v>80</v>
      </c>
      <c r="G353" s="200">
        <v>53.4</v>
      </c>
      <c r="H353" s="172">
        <f>F353-G353</f>
        <v>26.6</v>
      </c>
      <c r="I353" s="172">
        <f t="shared" si="26"/>
        <v>66.75</v>
      </c>
    </row>
    <row r="354" spans="1:9" ht="51">
      <c r="A354" s="34"/>
      <c r="B354" s="34"/>
      <c r="C354" s="168" t="s">
        <v>783</v>
      </c>
      <c r="D354" s="29"/>
      <c r="E354" s="198" t="s">
        <v>851</v>
      </c>
      <c r="F354" s="214">
        <f>F355+F358</f>
        <v>13467.5</v>
      </c>
      <c r="G354" s="214">
        <f>G355+G358</f>
        <v>11485</v>
      </c>
      <c r="H354" s="214">
        <f>H355+H358</f>
        <v>1982.4999999999995</v>
      </c>
      <c r="I354" s="169">
        <f t="shared" si="26"/>
        <v>85.27937627622053</v>
      </c>
    </row>
    <row r="355" spans="1:9" ht="25.5">
      <c r="A355" s="34"/>
      <c r="B355" s="34"/>
      <c r="C355" s="155" t="s">
        <v>784</v>
      </c>
      <c r="D355" s="85"/>
      <c r="E355" s="153" t="s">
        <v>852</v>
      </c>
      <c r="F355" s="200">
        <f aca="true" t="shared" si="53" ref="F355:H356">F356</f>
        <v>8942.6</v>
      </c>
      <c r="G355" s="200">
        <f t="shared" si="53"/>
        <v>7520.1</v>
      </c>
      <c r="H355" s="200">
        <f t="shared" si="53"/>
        <v>1422.5</v>
      </c>
      <c r="I355" s="172">
        <f t="shared" si="26"/>
        <v>84.09299308925816</v>
      </c>
    </row>
    <row r="356" spans="1:9" ht="25.5">
      <c r="A356" s="34"/>
      <c r="B356" s="34"/>
      <c r="C356" s="155" t="s">
        <v>836</v>
      </c>
      <c r="D356" s="85"/>
      <c r="E356" s="196" t="s">
        <v>848</v>
      </c>
      <c r="F356" s="200">
        <f t="shared" si="53"/>
        <v>8942.6</v>
      </c>
      <c r="G356" s="200">
        <f t="shared" si="53"/>
        <v>7520.1</v>
      </c>
      <c r="H356" s="200">
        <f t="shared" si="53"/>
        <v>1422.5</v>
      </c>
      <c r="I356" s="172">
        <f t="shared" si="26"/>
        <v>84.09299308925816</v>
      </c>
    </row>
    <row r="357" spans="1:9" ht="25.5">
      <c r="A357" s="34"/>
      <c r="B357" s="34"/>
      <c r="C357" s="155"/>
      <c r="D357" s="85" t="s">
        <v>18</v>
      </c>
      <c r="E357" s="153" t="s">
        <v>224</v>
      </c>
      <c r="F357" s="200">
        <v>8942.6</v>
      </c>
      <c r="G357" s="200">
        <v>7520.1</v>
      </c>
      <c r="H357" s="172">
        <f>F357-G357</f>
        <v>1422.5</v>
      </c>
      <c r="I357" s="172">
        <f t="shared" si="26"/>
        <v>84.09299308925816</v>
      </c>
    </row>
    <row r="358" spans="1:9" ht="38.25">
      <c r="A358" s="34"/>
      <c r="B358" s="34"/>
      <c r="C358" s="155" t="s">
        <v>786</v>
      </c>
      <c r="D358" s="85"/>
      <c r="E358" s="153" t="s">
        <v>850</v>
      </c>
      <c r="F358" s="200">
        <f aca="true" t="shared" si="54" ref="F358:H359">F359</f>
        <v>4524.9</v>
      </c>
      <c r="G358" s="200">
        <f t="shared" si="54"/>
        <v>3964.9</v>
      </c>
      <c r="H358" s="200">
        <f t="shared" si="54"/>
        <v>559.9999999999995</v>
      </c>
      <c r="I358" s="172">
        <f t="shared" si="26"/>
        <v>87.62403589029593</v>
      </c>
    </row>
    <row r="359" spans="1:9" ht="25.5">
      <c r="A359" s="34"/>
      <c r="B359" s="34"/>
      <c r="C359" s="155" t="s">
        <v>787</v>
      </c>
      <c r="D359" s="85"/>
      <c r="E359" s="153" t="s">
        <v>848</v>
      </c>
      <c r="F359" s="200">
        <f t="shared" si="54"/>
        <v>4524.9</v>
      </c>
      <c r="G359" s="200">
        <f t="shared" si="54"/>
        <v>3964.9</v>
      </c>
      <c r="H359" s="200">
        <f t="shared" si="54"/>
        <v>559.9999999999995</v>
      </c>
      <c r="I359" s="172">
        <f t="shared" si="26"/>
        <v>87.62403589029593</v>
      </c>
    </row>
    <row r="360" spans="1:9" ht="25.5">
      <c r="A360" s="34"/>
      <c r="B360" s="34"/>
      <c r="C360" s="155"/>
      <c r="D360" s="85" t="s">
        <v>18</v>
      </c>
      <c r="E360" s="153" t="s">
        <v>224</v>
      </c>
      <c r="F360" s="200">
        <v>4524.9</v>
      </c>
      <c r="G360" s="200">
        <v>3964.9</v>
      </c>
      <c r="H360" s="172">
        <f>F360-G360</f>
        <v>559.9999999999995</v>
      </c>
      <c r="I360" s="172">
        <f t="shared" si="26"/>
        <v>87.62403589029593</v>
      </c>
    </row>
    <row r="361" spans="1:9" s="42" customFormat="1" ht="25.5">
      <c r="A361" s="20"/>
      <c r="B361" s="29" t="s">
        <v>151</v>
      </c>
      <c r="C361" s="168"/>
      <c r="D361" s="29"/>
      <c r="E361" s="199" t="s">
        <v>152</v>
      </c>
      <c r="F361" s="214">
        <f>F362+F369</f>
        <v>13093</v>
      </c>
      <c r="G361" s="214">
        <f>G362+G369</f>
        <v>13089.8</v>
      </c>
      <c r="H361" s="214">
        <f>H362+H369</f>
        <v>3.2000000000003865</v>
      </c>
      <c r="I361" s="169">
        <f t="shared" si="26"/>
        <v>99.97555945925302</v>
      </c>
    </row>
    <row r="362" spans="1:9" s="42" customFormat="1" ht="25.5">
      <c r="A362" s="34"/>
      <c r="B362" s="34"/>
      <c r="C362" s="168" t="s">
        <v>464</v>
      </c>
      <c r="D362" s="29"/>
      <c r="E362" s="148" t="s">
        <v>332</v>
      </c>
      <c r="F362" s="215">
        <f aca="true" t="shared" si="55" ref="F362:G364">F363</f>
        <v>5510.5</v>
      </c>
      <c r="G362" s="215">
        <f t="shared" si="55"/>
        <v>5509.4</v>
      </c>
      <c r="H362" s="169">
        <f aca="true" t="shared" si="56" ref="H362:H368">F362-G362</f>
        <v>1.1000000000003638</v>
      </c>
      <c r="I362" s="169">
        <f t="shared" si="26"/>
        <v>99.98003810906451</v>
      </c>
    </row>
    <row r="363" spans="1:9" s="42" customFormat="1" ht="51">
      <c r="A363" s="34"/>
      <c r="B363" s="34"/>
      <c r="C363" s="175" t="s">
        <v>472</v>
      </c>
      <c r="D363" s="85"/>
      <c r="E363" s="210" t="s">
        <v>340</v>
      </c>
      <c r="F363" s="200">
        <f t="shared" si="55"/>
        <v>5510.5</v>
      </c>
      <c r="G363" s="200">
        <f t="shared" si="55"/>
        <v>5509.4</v>
      </c>
      <c r="H363" s="172">
        <f t="shared" si="56"/>
        <v>1.1000000000003638</v>
      </c>
      <c r="I363" s="172">
        <f t="shared" si="26"/>
        <v>99.98003810906451</v>
      </c>
    </row>
    <row r="364" spans="1:9" s="42" customFormat="1" ht="25.5">
      <c r="A364" s="34"/>
      <c r="B364" s="34"/>
      <c r="C364" s="155" t="s">
        <v>473</v>
      </c>
      <c r="D364" s="85"/>
      <c r="E364" s="173" t="s">
        <v>607</v>
      </c>
      <c r="F364" s="200">
        <f t="shared" si="55"/>
        <v>5510.5</v>
      </c>
      <c r="G364" s="200">
        <f t="shared" si="55"/>
        <v>5509.4</v>
      </c>
      <c r="H364" s="172">
        <f t="shared" si="56"/>
        <v>1.1000000000003638</v>
      </c>
      <c r="I364" s="172">
        <f t="shared" si="26"/>
        <v>99.98003810906451</v>
      </c>
    </row>
    <row r="365" spans="1:9" s="42" customFormat="1" ht="25.5">
      <c r="A365" s="34"/>
      <c r="B365" s="34"/>
      <c r="C365" s="155" t="s">
        <v>474</v>
      </c>
      <c r="D365" s="85"/>
      <c r="E365" s="173" t="s">
        <v>588</v>
      </c>
      <c r="F365" s="200">
        <f>F366+F367+F368</f>
        <v>5510.5</v>
      </c>
      <c r="G365" s="200">
        <f>G366+G367+G368</f>
        <v>5509.4</v>
      </c>
      <c r="H365" s="172">
        <f t="shared" si="56"/>
        <v>1.1000000000003638</v>
      </c>
      <c r="I365" s="172">
        <f t="shared" si="26"/>
        <v>99.98003810906451</v>
      </c>
    </row>
    <row r="366" spans="1:9" s="42" customFormat="1" ht="51">
      <c r="A366" s="34"/>
      <c r="B366" s="34"/>
      <c r="C366" s="155"/>
      <c r="D366" s="85" t="s">
        <v>17</v>
      </c>
      <c r="E366" s="153" t="s">
        <v>223</v>
      </c>
      <c r="F366" s="154">
        <f>3427.1+1028.4</f>
        <v>4455.5</v>
      </c>
      <c r="G366" s="154">
        <f>3427.1+1028.4</f>
        <v>4455.5</v>
      </c>
      <c r="H366" s="172">
        <f t="shared" si="56"/>
        <v>0</v>
      </c>
      <c r="I366" s="172">
        <f t="shared" si="26"/>
        <v>100</v>
      </c>
    </row>
    <row r="367" spans="1:9" s="42" customFormat="1" ht="25.5">
      <c r="A367" s="34"/>
      <c r="B367" s="34"/>
      <c r="C367" s="155"/>
      <c r="D367" s="85" t="s">
        <v>18</v>
      </c>
      <c r="E367" s="153" t="s">
        <v>224</v>
      </c>
      <c r="F367" s="154">
        <f>545.9+506.4</f>
        <v>1052.3</v>
      </c>
      <c r="G367" s="154">
        <f>545.9+506.3</f>
        <v>1052.2</v>
      </c>
      <c r="H367" s="172">
        <f t="shared" si="56"/>
        <v>0.09999999999990905</v>
      </c>
      <c r="I367" s="172">
        <f t="shared" si="26"/>
        <v>99.99049700655708</v>
      </c>
    </row>
    <row r="368" spans="1:9" s="42" customFormat="1" ht="12.75">
      <c r="A368" s="34"/>
      <c r="B368" s="34"/>
      <c r="C368" s="155"/>
      <c r="D368" s="85" t="s">
        <v>19</v>
      </c>
      <c r="E368" s="153" t="s">
        <v>20</v>
      </c>
      <c r="F368" s="154">
        <f>2.7</f>
        <v>2.7</v>
      </c>
      <c r="G368" s="154">
        <v>1.7</v>
      </c>
      <c r="H368" s="172">
        <f t="shared" si="56"/>
        <v>1.0000000000000002</v>
      </c>
      <c r="I368" s="172">
        <f t="shared" si="26"/>
        <v>62.962962962962955</v>
      </c>
    </row>
    <row r="369" spans="1:9" ht="38.25">
      <c r="A369" s="34"/>
      <c r="B369" s="34"/>
      <c r="C369" s="168" t="s">
        <v>497</v>
      </c>
      <c r="D369" s="29"/>
      <c r="E369" s="178" t="s">
        <v>329</v>
      </c>
      <c r="F369" s="214">
        <f>F370</f>
        <v>7582.5</v>
      </c>
      <c r="G369" s="214">
        <f aca="true" t="shared" si="57" ref="G369:H371">G370</f>
        <v>7580.4</v>
      </c>
      <c r="H369" s="214">
        <f t="shared" si="57"/>
        <v>2.1000000000000227</v>
      </c>
      <c r="I369" s="169">
        <f t="shared" si="26"/>
        <v>99.9723046488625</v>
      </c>
    </row>
    <row r="370" spans="1:9" ht="38.25">
      <c r="A370" s="34"/>
      <c r="B370" s="34"/>
      <c r="C370" s="175" t="s">
        <v>522</v>
      </c>
      <c r="D370" s="85"/>
      <c r="E370" s="179" t="s">
        <v>342</v>
      </c>
      <c r="F370" s="200">
        <f>F371</f>
        <v>7582.5</v>
      </c>
      <c r="G370" s="200">
        <f t="shared" si="57"/>
        <v>7580.4</v>
      </c>
      <c r="H370" s="200">
        <f t="shared" si="57"/>
        <v>2.1000000000000227</v>
      </c>
      <c r="I370" s="172">
        <f t="shared" si="26"/>
        <v>99.9723046488625</v>
      </c>
    </row>
    <row r="371" spans="1:9" ht="25.5">
      <c r="A371" s="34"/>
      <c r="B371" s="34"/>
      <c r="C371" s="155" t="s">
        <v>523</v>
      </c>
      <c r="D371" s="85"/>
      <c r="E371" s="173" t="s">
        <v>607</v>
      </c>
      <c r="F371" s="200">
        <f>F372</f>
        <v>7582.5</v>
      </c>
      <c r="G371" s="200">
        <f t="shared" si="57"/>
        <v>7580.4</v>
      </c>
      <c r="H371" s="200">
        <f t="shared" si="57"/>
        <v>2.1000000000000227</v>
      </c>
      <c r="I371" s="172">
        <f t="shared" si="26"/>
        <v>99.9723046488625</v>
      </c>
    </row>
    <row r="372" spans="1:9" ht="25.5">
      <c r="A372" s="34"/>
      <c r="B372" s="34"/>
      <c r="C372" s="155" t="s">
        <v>524</v>
      </c>
      <c r="D372" s="85"/>
      <c r="E372" s="173" t="s">
        <v>588</v>
      </c>
      <c r="F372" s="200">
        <f>F373+F374+F375</f>
        <v>7582.5</v>
      </c>
      <c r="G372" s="200">
        <f>G373+G374+G375</f>
        <v>7580.4</v>
      </c>
      <c r="H372" s="200">
        <f>H373+H374+H375</f>
        <v>2.1000000000000227</v>
      </c>
      <c r="I372" s="172">
        <f t="shared" si="26"/>
        <v>99.9723046488625</v>
      </c>
    </row>
    <row r="373" spans="1:9" ht="51">
      <c r="A373" s="34"/>
      <c r="B373" s="34"/>
      <c r="C373" s="155"/>
      <c r="D373" s="85" t="s">
        <v>17</v>
      </c>
      <c r="E373" s="153" t="s">
        <v>223</v>
      </c>
      <c r="F373" s="200">
        <f>5073+0.7+1505</f>
        <v>6578.7</v>
      </c>
      <c r="G373" s="200">
        <f>5073+0.7+1505</f>
        <v>6578.7</v>
      </c>
      <c r="H373" s="172">
        <f aca="true" t="shared" si="58" ref="H373:H382">F373-G373</f>
        <v>0</v>
      </c>
      <c r="I373" s="172">
        <f t="shared" si="26"/>
        <v>100</v>
      </c>
    </row>
    <row r="374" spans="1:9" ht="25.5">
      <c r="A374" s="34"/>
      <c r="B374" s="34"/>
      <c r="C374" s="168"/>
      <c r="D374" s="85" t="s">
        <v>18</v>
      </c>
      <c r="E374" s="153" t="s">
        <v>224</v>
      </c>
      <c r="F374" s="200">
        <f>320+584.6</f>
        <v>904.6</v>
      </c>
      <c r="G374" s="200">
        <f>320+582.5</f>
        <v>902.5</v>
      </c>
      <c r="H374" s="172">
        <f t="shared" si="58"/>
        <v>2.1000000000000227</v>
      </c>
      <c r="I374" s="172">
        <f t="shared" si="26"/>
        <v>99.76785319478222</v>
      </c>
    </row>
    <row r="375" spans="1:9" ht="12.75">
      <c r="A375" s="34"/>
      <c r="B375" s="34"/>
      <c r="C375" s="155"/>
      <c r="D375" s="85" t="s">
        <v>19</v>
      </c>
      <c r="E375" s="153" t="s">
        <v>20</v>
      </c>
      <c r="F375" s="200">
        <f>64.9+4.2+30.1</f>
        <v>99.20000000000002</v>
      </c>
      <c r="G375" s="200">
        <f>64.9+4.2+30.1</f>
        <v>99.20000000000002</v>
      </c>
      <c r="H375" s="172">
        <f t="shared" si="58"/>
        <v>0</v>
      </c>
      <c r="I375" s="172">
        <f t="shared" si="26"/>
        <v>100</v>
      </c>
    </row>
    <row r="376" spans="1:9" ht="12.75">
      <c r="A376" s="34"/>
      <c r="B376" s="20" t="s">
        <v>146</v>
      </c>
      <c r="C376" s="33"/>
      <c r="D376" s="20"/>
      <c r="E376" s="31" t="s">
        <v>158</v>
      </c>
      <c r="F376" s="214">
        <f aca="true" t="shared" si="59" ref="F376:G381">F377</f>
        <v>54.2</v>
      </c>
      <c r="G376" s="214">
        <f t="shared" si="59"/>
        <v>45.6</v>
      </c>
      <c r="H376" s="169">
        <f t="shared" si="58"/>
        <v>8.600000000000001</v>
      </c>
      <c r="I376" s="169">
        <f t="shared" si="26"/>
        <v>84.13284132841328</v>
      </c>
    </row>
    <row r="377" spans="1:9" ht="12.75">
      <c r="A377" s="34"/>
      <c r="B377" s="20" t="s">
        <v>147</v>
      </c>
      <c r="C377" s="33"/>
      <c r="D377" s="20"/>
      <c r="E377" s="31" t="s">
        <v>148</v>
      </c>
      <c r="F377" s="214">
        <f t="shared" si="59"/>
        <v>54.2</v>
      </c>
      <c r="G377" s="214">
        <f t="shared" si="59"/>
        <v>45.6</v>
      </c>
      <c r="H377" s="169">
        <f t="shared" si="58"/>
        <v>8.600000000000001</v>
      </c>
      <c r="I377" s="169">
        <f t="shared" si="26"/>
        <v>84.13284132841328</v>
      </c>
    </row>
    <row r="378" spans="1:9" ht="63.75">
      <c r="A378" s="34"/>
      <c r="B378" s="34"/>
      <c r="C378" s="168" t="s">
        <v>430</v>
      </c>
      <c r="D378" s="29"/>
      <c r="E378" s="148" t="s">
        <v>343</v>
      </c>
      <c r="F378" s="214">
        <f t="shared" si="59"/>
        <v>54.2</v>
      </c>
      <c r="G378" s="214">
        <f t="shared" si="59"/>
        <v>45.6</v>
      </c>
      <c r="H378" s="169">
        <f t="shared" si="58"/>
        <v>8.600000000000001</v>
      </c>
      <c r="I378" s="169">
        <f t="shared" si="26"/>
        <v>84.13284132841328</v>
      </c>
    </row>
    <row r="379" spans="1:9" ht="12.75">
      <c r="A379" s="34"/>
      <c r="B379" s="34"/>
      <c r="C379" s="175" t="s">
        <v>431</v>
      </c>
      <c r="D379" s="85"/>
      <c r="E379" s="171" t="s">
        <v>347</v>
      </c>
      <c r="F379" s="200">
        <f t="shared" si="59"/>
        <v>54.2</v>
      </c>
      <c r="G379" s="200">
        <f t="shared" si="59"/>
        <v>45.6</v>
      </c>
      <c r="H379" s="172">
        <f t="shared" si="58"/>
        <v>8.600000000000001</v>
      </c>
      <c r="I379" s="172">
        <f t="shared" si="26"/>
        <v>84.13284132841328</v>
      </c>
    </row>
    <row r="380" spans="1:9" ht="38.25">
      <c r="A380" s="34"/>
      <c r="B380" s="34"/>
      <c r="C380" s="155" t="s">
        <v>440</v>
      </c>
      <c r="D380" s="85"/>
      <c r="E380" s="173" t="s">
        <v>593</v>
      </c>
      <c r="F380" s="200">
        <f t="shared" si="59"/>
        <v>54.2</v>
      </c>
      <c r="G380" s="200">
        <f t="shared" si="59"/>
        <v>45.6</v>
      </c>
      <c r="H380" s="172">
        <f t="shared" si="58"/>
        <v>8.600000000000001</v>
      </c>
      <c r="I380" s="172">
        <f t="shared" si="26"/>
        <v>84.13284132841328</v>
      </c>
    </row>
    <row r="381" spans="1:9" ht="38.25">
      <c r="A381" s="34"/>
      <c r="B381" s="34"/>
      <c r="C381" s="155" t="s">
        <v>441</v>
      </c>
      <c r="D381" s="85"/>
      <c r="E381" s="173" t="s">
        <v>594</v>
      </c>
      <c r="F381" s="200">
        <f t="shared" si="59"/>
        <v>54.2</v>
      </c>
      <c r="G381" s="200">
        <f t="shared" si="59"/>
        <v>45.6</v>
      </c>
      <c r="H381" s="172">
        <f t="shared" si="58"/>
        <v>8.600000000000001</v>
      </c>
      <c r="I381" s="172">
        <f t="shared" si="26"/>
        <v>84.13284132841328</v>
      </c>
    </row>
    <row r="382" spans="1:9" ht="25.5">
      <c r="A382" s="34"/>
      <c r="B382" s="34"/>
      <c r="C382" s="155"/>
      <c r="D382" s="85" t="s">
        <v>18</v>
      </c>
      <c r="E382" s="153" t="s">
        <v>224</v>
      </c>
      <c r="F382" s="200">
        <v>54.2</v>
      </c>
      <c r="G382" s="200">
        <v>45.6</v>
      </c>
      <c r="H382" s="172">
        <f t="shared" si="58"/>
        <v>8.600000000000001</v>
      </c>
      <c r="I382" s="172">
        <f t="shared" si="26"/>
        <v>84.13284132841328</v>
      </c>
    </row>
    <row r="383" spans="1:9" s="42" customFormat="1" ht="53.25" customHeight="1">
      <c r="A383" s="20" t="s">
        <v>88</v>
      </c>
      <c r="B383" s="20"/>
      <c r="C383" s="20"/>
      <c r="D383" s="20"/>
      <c r="E383" s="31" t="s">
        <v>139</v>
      </c>
      <c r="F383" s="214">
        <f>F399+F430+F465+F384+F458</f>
        <v>50274.1</v>
      </c>
      <c r="G383" s="214">
        <f>G399+G430+G465+G384+G458</f>
        <v>50103.7</v>
      </c>
      <c r="H383" s="214">
        <f>H399+H430+H465+H384+H458</f>
        <v>170.40000000000055</v>
      </c>
      <c r="I383" s="169">
        <f t="shared" si="26"/>
        <v>99.66105807960759</v>
      </c>
    </row>
    <row r="384" spans="1:9" s="42" customFormat="1" ht="21" customHeight="1">
      <c r="A384" s="20"/>
      <c r="B384" s="20" t="s">
        <v>101</v>
      </c>
      <c r="C384" s="20"/>
      <c r="D384" s="20"/>
      <c r="E384" s="32" t="s">
        <v>102</v>
      </c>
      <c r="F384" s="214">
        <f>F385</f>
        <v>134.1</v>
      </c>
      <c r="G384" s="214">
        <f>G385</f>
        <v>124.1</v>
      </c>
      <c r="H384" s="214">
        <f>H385</f>
        <v>10</v>
      </c>
      <c r="I384" s="169">
        <f t="shared" si="26"/>
        <v>92.54287844891871</v>
      </c>
    </row>
    <row r="385" spans="1:9" s="42" customFormat="1" ht="22.5" customHeight="1">
      <c r="A385" s="20"/>
      <c r="B385" s="20" t="s">
        <v>157</v>
      </c>
      <c r="C385" s="20"/>
      <c r="D385" s="20"/>
      <c r="E385" s="31" t="s">
        <v>112</v>
      </c>
      <c r="F385" s="214">
        <f>F386+F394</f>
        <v>134.1</v>
      </c>
      <c r="G385" s="214">
        <f>G386+G394</f>
        <v>124.1</v>
      </c>
      <c r="H385" s="214">
        <f>H386+H394</f>
        <v>10</v>
      </c>
      <c r="I385" s="169">
        <f t="shared" si="26"/>
        <v>92.54287844891871</v>
      </c>
    </row>
    <row r="386" spans="1:9" s="42" customFormat="1" ht="60.75" customHeight="1">
      <c r="A386" s="20"/>
      <c r="B386" s="20"/>
      <c r="C386" s="168" t="s">
        <v>411</v>
      </c>
      <c r="D386" s="29"/>
      <c r="E386" s="148" t="s">
        <v>313</v>
      </c>
      <c r="F386" s="214">
        <f>F387+F390</f>
        <v>32</v>
      </c>
      <c r="G386" s="214">
        <f>G387+G390</f>
        <v>22</v>
      </c>
      <c r="H386" s="214">
        <f>H387+H390</f>
        <v>10</v>
      </c>
      <c r="I386" s="169">
        <f t="shared" si="26"/>
        <v>68.75</v>
      </c>
    </row>
    <row r="387" spans="1:9" s="42" customFormat="1" ht="42" customHeight="1">
      <c r="A387" s="20"/>
      <c r="B387" s="20"/>
      <c r="C387" s="175" t="s">
        <v>414</v>
      </c>
      <c r="D387" s="183"/>
      <c r="E387" s="171" t="s">
        <v>576</v>
      </c>
      <c r="F387" s="200">
        <f aca="true" t="shared" si="60" ref="F387:H388">F388</f>
        <v>10</v>
      </c>
      <c r="G387" s="200">
        <f t="shared" si="60"/>
        <v>0</v>
      </c>
      <c r="H387" s="200">
        <f t="shared" si="60"/>
        <v>10</v>
      </c>
      <c r="I387" s="172">
        <f t="shared" si="26"/>
        <v>0</v>
      </c>
    </row>
    <row r="388" spans="1:9" s="42" customFormat="1" ht="33.75" customHeight="1">
      <c r="A388" s="20"/>
      <c r="B388" s="20"/>
      <c r="C388" s="155" t="s">
        <v>415</v>
      </c>
      <c r="D388" s="85"/>
      <c r="E388" s="173" t="s">
        <v>577</v>
      </c>
      <c r="F388" s="200">
        <f t="shared" si="60"/>
        <v>10</v>
      </c>
      <c r="G388" s="200">
        <f t="shared" si="60"/>
        <v>0</v>
      </c>
      <c r="H388" s="200">
        <f t="shared" si="60"/>
        <v>10</v>
      </c>
      <c r="I388" s="172">
        <f t="shared" si="26"/>
        <v>0</v>
      </c>
    </row>
    <row r="389" spans="1:9" s="42" customFormat="1" ht="33" customHeight="1">
      <c r="A389" s="20"/>
      <c r="B389" s="20"/>
      <c r="C389" s="155"/>
      <c r="D389" s="85" t="s">
        <v>26</v>
      </c>
      <c r="E389" s="153" t="s">
        <v>224</v>
      </c>
      <c r="F389" s="200">
        <v>10</v>
      </c>
      <c r="G389" s="200">
        <v>0</v>
      </c>
      <c r="H389" s="172">
        <f>F389-G389</f>
        <v>10</v>
      </c>
      <c r="I389" s="172">
        <f t="shared" si="26"/>
        <v>0</v>
      </c>
    </row>
    <row r="390" spans="1:9" s="42" customFormat="1" ht="38.25" customHeight="1">
      <c r="A390" s="20"/>
      <c r="B390" s="20"/>
      <c r="C390" s="175" t="s">
        <v>416</v>
      </c>
      <c r="D390" s="85"/>
      <c r="E390" s="171" t="s">
        <v>314</v>
      </c>
      <c r="F390" s="200">
        <f>F391</f>
        <v>22</v>
      </c>
      <c r="G390" s="200">
        <f aca="true" t="shared" si="61" ref="G390:H392">G391</f>
        <v>22</v>
      </c>
      <c r="H390" s="200">
        <f t="shared" si="61"/>
        <v>0</v>
      </c>
      <c r="I390" s="172">
        <f t="shared" si="26"/>
        <v>100</v>
      </c>
    </row>
    <row r="391" spans="1:9" s="42" customFormat="1" ht="39.75" customHeight="1">
      <c r="A391" s="20"/>
      <c r="B391" s="20"/>
      <c r="C391" s="155" t="s">
        <v>417</v>
      </c>
      <c r="D391" s="85"/>
      <c r="E391" s="173" t="s">
        <v>578</v>
      </c>
      <c r="F391" s="200">
        <f>F392</f>
        <v>22</v>
      </c>
      <c r="G391" s="200">
        <f t="shared" si="61"/>
        <v>22</v>
      </c>
      <c r="H391" s="200">
        <f t="shared" si="61"/>
        <v>0</v>
      </c>
      <c r="I391" s="172">
        <f t="shared" si="26"/>
        <v>100</v>
      </c>
    </row>
    <row r="392" spans="1:9" s="42" customFormat="1" ht="36.75" customHeight="1">
      <c r="A392" s="20"/>
      <c r="B392" s="20"/>
      <c r="C392" s="155" t="s">
        <v>418</v>
      </c>
      <c r="D392" s="85"/>
      <c r="E392" s="173" t="s">
        <v>579</v>
      </c>
      <c r="F392" s="200">
        <f>F393</f>
        <v>22</v>
      </c>
      <c r="G392" s="200">
        <f t="shared" si="61"/>
        <v>22</v>
      </c>
      <c r="H392" s="200">
        <f t="shared" si="61"/>
        <v>0</v>
      </c>
      <c r="I392" s="172">
        <f t="shared" si="26"/>
        <v>100</v>
      </c>
    </row>
    <row r="393" spans="1:9" s="42" customFormat="1" ht="33" customHeight="1">
      <c r="A393" s="20"/>
      <c r="B393" s="20"/>
      <c r="C393" s="155"/>
      <c r="D393" s="85" t="s">
        <v>18</v>
      </c>
      <c r="E393" s="153" t="s">
        <v>224</v>
      </c>
      <c r="F393" s="200">
        <v>22</v>
      </c>
      <c r="G393" s="200">
        <v>22</v>
      </c>
      <c r="H393" s="172">
        <f aca="true" t="shared" si="62" ref="H393:H415">F393-G393</f>
        <v>0</v>
      </c>
      <c r="I393" s="172">
        <f t="shared" si="26"/>
        <v>100</v>
      </c>
    </row>
    <row r="394" spans="1:9" s="42" customFormat="1" ht="33" customHeight="1">
      <c r="A394" s="20"/>
      <c r="B394" s="20"/>
      <c r="C394" s="168" t="s">
        <v>536</v>
      </c>
      <c r="D394" s="29"/>
      <c r="E394" s="178" t="s">
        <v>317</v>
      </c>
      <c r="F394" s="214">
        <f>F395+F397</f>
        <v>102.1</v>
      </c>
      <c r="G394" s="214">
        <f>G395+G397</f>
        <v>102.1</v>
      </c>
      <c r="H394" s="214">
        <f>H395+H397</f>
        <v>0</v>
      </c>
      <c r="I394" s="169">
        <f t="shared" si="26"/>
        <v>100</v>
      </c>
    </row>
    <row r="395" spans="1:9" s="42" customFormat="1" ht="33" customHeight="1">
      <c r="A395" s="20"/>
      <c r="B395" s="20"/>
      <c r="C395" s="155" t="s">
        <v>700</v>
      </c>
      <c r="D395" s="85"/>
      <c r="E395" s="153" t="s">
        <v>701</v>
      </c>
      <c r="F395" s="200">
        <f>F396</f>
        <v>72.1</v>
      </c>
      <c r="G395" s="200">
        <f>G396</f>
        <v>72.1</v>
      </c>
      <c r="H395" s="200">
        <f>H396</f>
        <v>0</v>
      </c>
      <c r="I395" s="172">
        <f t="shared" si="26"/>
        <v>100</v>
      </c>
    </row>
    <row r="396" spans="1:9" s="42" customFormat="1" ht="33" customHeight="1">
      <c r="A396" s="20"/>
      <c r="B396" s="20"/>
      <c r="C396" s="155"/>
      <c r="D396" s="85" t="s">
        <v>26</v>
      </c>
      <c r="E396" s="153" t="s">
        <v>27</v>
      </c>
      <c r="F396" s="200">
        <v>72.1</v>
      </c>
      <c r="G396" s="200">
        <v>72.1</v>
      </c>
      <c r="H396" s="172">
        <f t="shared" si="62"/>
        <v>0</v>
      </c>
      <c r="I396" s="172">
        <f t="shared" si="26"/>
        <v>100</v>
      </c>
    </row>
    <row r="397" spans="1:9" s="42" customFormat="1" ht="33" customHeight="1">
      <c r="A397" s="20"/>
      <c r="B397" s="20"/>
      <c r="C397" s="155" t="s">
        <v>825</v>
      </c>
      <c r="D397" s="85"/>
      <c r="E397" s="153" t="s">
        <v>701</v>
      </c>
      <c r="F397" s="200">
        <f>F398</f>
        <v>30</v>
      </c>
      <c r="G397" s="200">
        <f>G398</f>
        <v>30</v>
      </c>
      <c r="H397" s="200">
        <f>H398</f>
        <v>0</v>
      </c>
      <c r="I397" s="172">
        <f t="shared" si="26"/>
        <v>100</v>
      </c>
    </row>
    <row r="398" spans="1:9" s="42" customFormat="1" ht="33" customHeight="1">
      <c r="A398" s="20"/>
      <c r="B398" s="20"/>
      <c r="C398" s="155"/>
      <c r="D398" s="85" t="s">
        <v>26</v>
      </c>
      <c r="E398" s="153" t="s">
        <v>27</v>
      </c>
      <c r="F398" s="200">
        <v>30</v>
      </c>
      <c r="G398" s="200">
        <v>30</v>
      </c>
      <c r="H398" s="172">
        <f t="shared" si="62"/>
        <v>0</v>
      </c>
      <c r="I398" s="172">
        <f t="shared" si="26"/>
        <v>100</v>
      </c>
    </row>
    <row r="399" spans="1:9" s="42" customFormat="1" ht="12.75">
      <c r="A399" s="20"/>
      <c r="B399" s="20" t="s">
        <v>140</v>
      </c>
      <c r="C399" s="20"/>
      <c r="D399" s="20"/>
      <c r="E399" s="31" t="s">
        <v>141</v>
      </c>
      <c r="F399" s="214">
        <f>F400+F418</f>
        <v>6255.1</v>
      </c>
      <c r="G399" s="214">
        <f>G400+G418</f>
        <v>6254.7</v>
      </c>
      <c r="H399" s="169">
        <f t="shared" si="62"/>
        <v>0.4000000000005457</v>
      </c>
      <c r="I399" s="169">
        <f t="shared" si="26"/>
        <v>99.993605218142</v>
      </c>
    </row>
    <row r="400" spans="1:9" s="42" customFormat="1" ht="12.75">
      <c r="A400" s="20"/>
      <c r="B400" s="20" t="s">
        <v>142</v>
      </c>
      <c r="C400" s="33"/>
      <c r="D400" s="20"/>
      <c r="E400" s="37" t="s">
        <v>143</v>
      </c>
      <c r="F400" s="214">
        <f>F401</f>
        <v>1106</v>
      </c>
      <c r="G400" s="214">
        <f>G401</f>
        <v>1106</v>
      </c>
      <c r="H400" s="169">
        <f t="shared" si="62"/>
        <v>0</v>
      </c>
      <c r="I400" s="169">
        <f t="shared" si="26"/>
        <v>100</v>
      </c>
    </row>
    <row r="401" spans="1:9" s="42" customFormat="1" ht="63.75">
      <c r="A401" s="34"/>
      <c r="B401" s="20"/>
      <c r="C401" s="168" t="s">
        <v>430</v>
      </c>
      <c r="D401" s="29"/>
      <c r="E401" s="148" t="s">
        <v>343</v>
      </c>
      <c r="F401" s="214">
        <f>F402+F412</f>
        <v>1106</v>
      </c>
      <c r="G401" s="214">
        <f>G402+G412</f>
        <v>1106</v>
      </c>
      <c r="H401" s="169">
        <f t="shared" si="62"/>
        <v>0</v>
      </c>
      <c r="I401" s="169">
        <f aca="true" t="shared" si="63" ref="I401:I480">G401/F401*100</f>
        <v>100</v>
      </c>
    </row>
    <row r="402" spans="1:9" s="42" customFormat="1" ht="25.5">
      <c r="A402" s="34"/>
      <c r="B402" s="20"/>
      <c r="C402" s="175" t="s">
        <v>447</v>
      </c>
      <c r="D402" s="85"/>
      <c r="E402" s="171" t="s">
        <v>344</v>
      </c>
      <c r="F402" s="200">
        <f>F403+F406+F409</f>
        <v>1106</v>
      </c>
      <c r="G402" s="200">
        <f>G403+G406+G409</f>
        <v>1106</v>
      </c>
      <c r="H402" s="172">
        <f t="shared" si="62"/>
        <v>0</v>
      </c>
      <c r="I402" s="172">
        <f t="shared" si="63"/>
        <v>100</v>
      </c>
    </row>
    <row r="403" spans="1:9" s="42" customFormat="1" ht="38.25">
      <c r="A403" s="34"/>
      <c r="B403" s="34"/>
      <c r="C403" s="155" t="s">
        <v>448</v>
      </c>
      <c r="D403" s="85"/>
      <c r="E403" s="173" t="s">
        <v>597</v>
      </c>
      <c r="F403" s="200">
        <f>F404</f>
        <v>837.7</v>
      </c>
      <c r="G403" s="200">
        <f>G404</f>
        <v>837.7</v>
      </c>
      <c r="H403" s="172">
        <f t="shared" si="62"/>
        <v>0</v>
      </c>
      <c r="I403" s="172">
        <f t="shared" si="63"/>
        <v>100</v>
      </c>
    </row>
    <row r="404" spans="1:9" s="42" customFormat="1" ht="25.5">
      <c r="A404" s="34"/>
      <c r="B404" s="20"/>
      <c r="C404" s="155" t="s">
        <v>449</v>
      </c>
      <c r="D404" s="85"/>
      <c r="E404" s="173" t="s">
        <v>588</v>
      </c>
      <c r="F404" s="200">
        <f>F405</f>
        <v>837.7</v>
      </c>
      <c r="G404" s="200">
        <f>G405</f>
        <v>837.7</v>
      </c>
      <c r="H404" s="172">
        <f t="shared" si="62"/>
        <v>0</v>
      </c>
      <c r="I404" s="172">
        <f t="shared" si="63"/>
        <v>100</v>
      </c>
    </row>
    <row r="405" spans="1:9" s="42" customFormat="1" ht="33" customHeight="1">
      <c r="A405" s="34"/>
      <c r="B405" s="34"/>
      <c r="C405" s="155"/>
      <c r="D405" s="85" t="s">
        <v>26</v>
      </c>
      <c r="E405" s="153" t="s">
        <v>27</v>
      </c>
      <c r="F405" s="200">
        <v>837.7</v>
      </c>
      <c r="G405" s="200">
        <v>837.7</v>
      </c>
      <c r="H405" s="172">
        <f t="shared" si="62"/>
        <v>0</v>
      </c>
      <c r="I405" s="172">
        <f t="shared" si="63"/>
        <v>100</v>
      </c>
    </row>
    <row r="406" spans="1:9" s="42" customFormat="1" ht="32.25" customHeight="1">
      <c r="A406" s="34"/>
      <c r="B406" s="34"/>
      <c r="C406" s="155" t="s">
        <v>450</v>
      </c>
      <c r="D406" s="85"/>
      <c r="E406" s="173" t="s">
        <v>598</v>
      </c>
      <c r="F406" s="200">
        <f>F407</f>
        <v>100</v>
      </c>
      <c r="G406" s="200">
        <f>G407</f>
        <v>100</v>
      </c>
      <c r="H406" s="172">
        <f t="shared" si="62"/>
        <v>0</v>
      </c>
      <c r="I406" s="172">
        <f t="shared" si="63"/>
        <v>100</v>
      </c>
    </row>
    <row r="407" spans="1:9" s="42" customFormat="1" ht="28.5" customHeight="1">
      <c r="A407" s="34"/>
      <c r="B407" s="34"/>
      <c r="C407" s="155" t="s">
        <v>451</v>
      </c>
      <c r="D407" s="85"/>
      <c r="E407" s="173" t="s">
        <v>599</v>
      </c>
      <c r="F407" s="200">
        <f>F408</f>
        <v>100</v>
      </c>
      <c r="G407" s="200">
        <f>G408</f>
        <v>100</v>
      </c>
      <c r="H407" s="172">
        <f t="shared" si="62"/>
        <v>0</v>
      </c>
      <c r="I407" s="172">
        <f t="shared" si="63"/>
        <v>100</v>
      </c>
    </row>
    <row r="408" spans="1:9" s="42" customFormat="1" ht="25.5">
      <c r="A408" s="34"/>
      <c r="B408" s="34"/>
      <c r="C408" s="155"/>
      <c r="D408" s="85" t="s">
        <v>26</v>
      </c>
      <c r="E408" s="153" t="s">
        <v>27</v>
      </c>
      <c r="F408" s="200">
        <v>100</v>
      </c>
      <c r="G408" s="200">
        <v>100</v>
      </c>
      <c r="H408" s="172">
        <f t="shared" si="62"/>
        <v>0</v>
      </c>
      <c r="I408" s="172">
        <f t="shared" si="63"/>
        <v>100</v>
      </c>
    </row>
    <row r="409" spans="1:9" s="42" customFormat="1" ht="25.5">
      <c r="A409" s="34"/>
      <c r="B409" s="34"/>
      <c r="C409" s="155" t="s">
        <v>452</v>
      </c>
      <c r="D409" s="85"/>
      <c r="E409" s="173" t="s">
        <v>600</v>
      </c>
      <c r="F409" s="200">
        <f>F410</f>
        <v>168.3</v>
      </c>
      <c r="G409" s="200">
        <f>G410</f>
        <v>168.3</v>
      </c>
      <c r="H409" s="172">
        <f t="shared" si="62"/>
        <v>0</v>
      </c>
      <c r="I409" s="172">
        <f t="shared" si="63"/>
        <v>100</v>
      </c>
    </row>
    <row r="410" spans="1:9" s="42" customFormat="1" ht="12.75">
      <c r="A410" s="34"/>
      <c r="B410" s="34"/>
      <c r="C410" s="155" t="s">
        <v>453</v>
      </c>
      <c r="D410" s="85"/>
      <c r="E410" s="173" t="s">
        <v>592</v>
      </c>
      <c r="F410" s="200">
        <f>F411</f>
        <v>168.3</v>
      </c>
      <c r="G410" s="200">
        <f>G411</f>
        <v>168.3</v>
      </c>
      <c r="H410" s="172">
        <f t="shared" si="62"/>
        <v>0</v>
      </c>
      <c r="I410" s="172">
        <f t="shared" si="63"/>
        <v>100</v>
      </c>
    </row>
    <row r="411" spans="1:9" s="42" customFormat="1" ht="25.5">
      <c r="A411" s="34"/>
      <c r="B411" s="34"/>
      <c r="C411" s="155"/>
      <c r="D411" s="85" t="s">
        <v>18</v>
      </c>
      <c r="E411" s="153" t="s">
        <v>224</v>
      </c>
      <c r="F411" s="200">
        <v>168.3</v>
      </c>
      <c r="G411" s="200">
        <v>168.3</v>
      </c>
      <c r="H411" s="172">
        <f t="shared" si="62"/>
        <v>0</v>
      </c>
      <c r="I411" s="172">
        <f t="shared" si="63"/>
        <v>100</v>
      </c>
    </row>
    <row r="412" spans="1:9" s="42" customFormat="1" ht="51" hidden="1">
      <c r="A412" s="34"/>
      <c r="B412" s="20"/>
      <c r="C412" s="175" t="s">
        <v>459</v>
      </c>
      <c r="D412" s="85"/>
      <c r="E412" s="171" t="s">
        <v>346</v>
      </c>
      <c r="F412" s="200">
        <f>F413</f>
        <v>0</v>
      </c>
      <c r="G412" s="200">
        <f>G413</f>
        <v>0</v>
      </c>
      <c r="H412" s="172">
        <f t="shared" si="62"/>
        <v>0</v>
      </c>
      <c r="I412" s="172" t="e">
        <f t="shared" si="63"/>
        <v>#DIV/0!</v>
      </c>
    </row>
    <row r="413" spans="1:9" s="42" customFormat="1" ht="25.5" hidden="1">
      <c r="A413" s="34"/>
      <c r="B413" s="20"/>
      <c r="C413" s="155" t="s">
        <v>460</v>
      </c>
      <c r="D413" s="85"/>
      <c r="E413" s="173" t="s">
        <v>545</v>
      </c>
      <c r="F413" s="200">
        <f>F414</f>
        <v>0</v>
      </c>
      <c r="G413" s="200">
        <f>G414</f>
        <v>0</v>
      </c>
      <c r="H413" s="172">
        <f t="shared" si="62"/>
        <v>0</v>
      </c>
      <c r="I413" s="172" t="e">
        <f t="shared" si="63"/>
        <v>#DIV/0!</v>
      </c>
    </row>
    <row r="414" spans="1:9" s="42" customFormat="1" ht="25.5" hidden="1">
      <c r="A414" s="34"/>
      <c r="B414" s="20"/>
      <c r="C414" s="155" t="s">
        <v>461</v>
      </c>
      <c r="D414" s="85"/>
      <c r="E414" s="173" t="s">
        <v>546</v>
      </c>
      <c r="F414" s="200">
        <f>F415+F416+F417</f>
        <v>0</v>
      </c>
      <c r="G414" s="200">
        <f>G415+G416+G417</f>
        <v>0</v>
      </c>
      <c r="H414" s="172">
        <f t="shared" si="62"/>
        <v>0</v>
      </c>
      <c r="I414" s="172" t="e">
        <f t="shared" si="63"/>
        <v>#DIV/0!</v>
      </c>
    </row>
    <row r="415" spans="1:9" s="42" customFormat="1" ht="51" hidden="1">
      <c r="A415" s="34"/>
      <c r="B415" s="20"/>
      <c r="C415" s="155"/>
      <c r="D415" s="85" t="s">
        <v>17</v>
      </c>
      <c r="E415" s="153" t="s">
        <v>223</v>
      </c>
      <c r="F415" s="200"/>
      <c r="G415" s="200"/>
      <c r="H415" s="172">
        <f t="shared" si="62"/>
        <v>0</v>
      </c>
      <c r="I415" s="172" t="e">
        <f t="shared" si="63"/>
        <v>#DIV/0!</v>
      </c>
    </row>
    <row r="416" spans="1:9" s="42" customFormat="1" ht="25.5" hidden="1">
      <c r="A416" s="34"/>
      <c r="B416" s="20"/>
      <c r="C416" s="155"/>
      <c r="D416" s="85" t="s">
        <v>18</v>
      </c>
      <c r="E416" s="153" t="s">
        <v>224</v>
      </c>
      <c r="F416" s="200"/>
      <c r="G416" s="200"/>
      <c r="H416" s="172">
        <f aca="true" t="shared" si="64" ref="H416:H485">F416-G416</f>
        <v>0</v>
      </c>
      <c r="I416" s="172" t="e">
        <f t="shared" si="63"/>
        <v>#DIV/0!</v>
      </c>
    </row>
    <row r="417" spans="1:9" s="42" customFormat="1" ht="17.25" customHeight="1" hidden="1">
      <c r="A417" s="34"/>
      <c r="B417" s="20"/>
      <c r="C417" s="155"/>
      <c r="D417" s="85" t="s">
        <v>19</v>
      </c>
      <c r="E417" s="153" t="s">
        <v>20</v>
      </c>
      <c r="F417" s="200"/>
      <c r="G417" s="200"/>
      <c r="H417" s="172">
        <f t="shared" si="64"/>
        <v>0</v>
      </c>
      <c r="I417" s="172" t="e">
        <f t="shared" si="63"/>
        <v>#DIV/0!</v>
      </c>
    </row>
    <row r="418" spans="1:9" s="42" customFormat="1" ht="23.25" customHeight="1">
      <c r="A418" s="34"/>
      <c r="B418" s="20" t="s">
        <v>144</v>
      </c>
      <c r="C418" s="20"/>
      <c r="D418" s="20"/>
      <c r="E418" s="198" t="s">
        <v>145</v>
      </c>
      <c r="F418" s="214">
        <f>F419</f>
        <v>5149.1</v>
      </c>
      <c r="G418" s="214">
        <f>G419</f>
        <v>5148.7</v>
      </c>
      <c r="H418" s="169">
        <f t="shared" si="64"/>
        <v>0.4000000000005457</v>
      </c>
      <c r="I418" s="169">
        <f t="shared" si="63"/>
        <v>99.99223165213337</v>
      </c>
    </row>
    <row r="419" spans="1:9" s="42" customFormat="1" ht="63.75">
      <c r="A419" s="34"/>
      <c r="B419" s="20"/>
      <c r="C419" s="168" t="s">
        <v>430</v>
      </c>
      <c r="D419" s="29"/>
      <c r="E419" s="148" t="s">
        <v>343</v>
      </c>
      <c r="F419" s="214">
        <f>F420</f>
        <v>5149.1</v>
      </c>
      <c r="G419" s="214">
        <f>G420</f>
        <v>5148.7</v>
      </c>
      <c r="H419" s="169">
        <f t="shared" si="64"/>
        <v>0.4000000000005457</v>
      </c>
      <c r="I419" s="169">
        <f t="shared" si="63"/>
        <v>99.99223165213337</v>
      </c>
    </row>
    <row r="420" spans="1:9" s="42" customFormat="1" ht="51">
      <c r="A420" s="34"/>
      <c r="B420" s="34"/>
      <c r="C420" s="175" t="s">
        <v>459</v>
      </c>
      <c r="D420" s="85"/>
      <c r="E420" s="171" t="s">
        <v>346</v>
      </c>
      <c r="F420" s="200">
        <f>F426+F421</f>
        <v>5149.1</v>
      </c>
      <c r="G420" s="200">
        <f>G426+G421</f>
        <v>5148.7</v>
      </c>
      <c r="H420" s="172">
        <f t="shared" si="64"/>
        <v>0.4000000000005457</v>
      </c>
      <c r="I420" s="172">
        <f t="shared" si="63"/>
        <v>99.99223165213337</v>
      </c>
    </row>
    <row r="421" spans="1:9" s="42" customFormat="1" ht="25.5">
      <c r="A421" s="34"/>
      <c r="B421" s="34"/>
      <c r="C421" s="155" t="s">
        <v>460</v>
      </c>
      <c r="D421" s="85"/>
      <c r="E421" s="173" t="s">
        <v>545</v>
      </c>
      <c r="F421" s="200">
        <f>F422</f>
        <v>3492.1000000000004</v>
      </c>
      <c r="G421" s="200">
        <f>G422</f>
        <v>3491.7999999999997</v>
      </c>
      <c r="H421" s="172">
        <f>F421-G421</f>
        <v>0.30000000000063665</v>
      </c>
      <c r="I421" s="172">
        <f>G421/F421*100</f>
        <v>99.99140918072217</v>
      </c>
    </row>
    <row r="422" spans="1:9" s="42" customFormat="1" ht="25.5">
      <c r="A422" s="34"/>
      <c r="B422" s="34"/>
      <c r="C422" s="155" t="s">
        <v>461</v>
      </c>
      <c r="D422" s="85"/>
      <c r="E422" s="173" t="s">
        <v>546</v>
      </c>
      <c r="F422" s="200">
        <f>F423+F424+F425</f>
        <v>3492.1000000000004</v>
      </c>
      <c r="G422" s="200">
        <f>G423+G424+G425</f>
        <v>3491.7999999999997</v>
      </c>
      <c r="H422" s="172">
        <f>F422-G422</f>
        <v>0.30000000000063665</v>
      </c>
      <c r="I422" s="172">
        <f>G422/F422*100</f>
        <v>99.99140918072217</v>
      </c>
    </row>
    <row r="423" spans="1:9" s="42" customFormat="1" ht="51">
      <c r="A423" s="34"/>
      <c r="B423" s="34"/>
      <c r="C423" s="155"/>
      <c r="D423" s="85" t="s">
        <v>17</v>
      </c>
      <c r="E423" s="153" t="s">
        <v>223</v>
      </c>
      <c r="F423" s="200">
        <f>728+2440.9</f>
        <v>3168.9</v>
      </c>
      <c r="G423" s="200">
        <f>727.8+2440.9</f>
        <v>3168.7</v>
      </c>
      <c r="H423" s="172">
        <f>F423-G423</f>
        <v>0.20000000000027285</v>
      </c>
      <c r="I423" s="172">
        <f>G423/F423*100</f>
        <v>99.99368866168071</v>
      </c>
    </row>
    <row r="424" spans="1:9" s="42" customFormat="1" ht="25.5">
      <c r="A424" s="34"/>
      <c r="B424" s="34"/>
      <c r="C424" s="155"/>
      <c r="D424" s="85" t="s">
        <v>18</v>
      </c>
      <c r="E424" s="153" t="s">
        <v>224</v>
      </c>
      <c r="F424" s="200">
        <f>203.3+94</f>
        <v>297.3</v>
      </c>
      <c r="G424" s="200">
        <f>203.2+94</f>
        <v>297.2</v>
      </c>
      <c r="H424" s="172">
        <f>F424-G424</f>
        <v>0.10000000000002274</v>
      </c>
      <c r="I424" s="172">
        <f>G424/F424*100</f>
        <v>99.96636394214597</v>
      </c>
    </row>
    <row r="425" spans="1:9" s="42" customFormat="1" ht="12.75">
      <c r="A425" s="34"/>
      <c r="B425" s="34"/>
      <c r="C425" s="155"/>
      <c r="D425" s="85" t="s">
        <v>19</v>
      </c>
      <c r="E425" s="153" t="s">
        <v>20</v>
      </c>
      <c r="F425" s="200">
        <v>25.9</v>
      </c>
      <c r="G425" s="200">
        <v>25.9</v>
      </c>
      <c r="H425" s="172">
        <f>F425-G425</f>
        <v>0</v>
      </c>
      <c r="I425" s="172">
        <f>G425/F425*100</f>
        <v>100</v>
      </c>
    </row>
    <row r="426" spans="1:9" s="42" customFormat="1" ht="21" customHeight="1">
      <c r="A426" s="34"/>
      <c r="B426" s="20"/>
      <c r="C426" s="155" t="s">
        <v>462</v>
      </c>
      <c r="D426" s="85"/>
      <c r="E426" s="173" t="s">
        <v>341</v>
      </c>
      <c r="F426" s="200">
        <f>F427</f>
        <v>1657.0000000000002</v>
      </c>
      <c r="G426" s="200">
        <f>G427</f>
        <v>1656.9</v>
      </c>
      <c r="H426" s="172">
        <f t="shared" si="64"/>
        <v>0.10000000000013642</v>
      </c>
      <c r="I426" s="172">
        <f t="shared" si="63"/>
        <v>99.99396499698248</v>
      </c>
    </row>
    <row r="427" spans="1:9" s="42" customFormat="1" ht="25.5">
      <c r="A427" s="34"/>
      <c r="B427" s="20"/>
      <c r="C427" s="155" t="s">
        <v>463</v>
      </c>
      <c r="D427" s="85"/>
      <c r="E427" s="173" t="s">
        <v>588</v>
      </c>
      <c r="F427" s="200">
        <f>F428+F429</f>
        <v>1657.0000000000002</v>
      </c>
      <c r="G427" s="200">
        <f>G428+G429</f>
        <v>1656.9</v>
      </c>
      <c r="H427" s="172">
        <f t="shared" si="64"/>
        <v>0.10000000000013642</v>
      </c>
      <c r="I427" s="172">
        <f t="shared" si="63"/>
        <v>99.99396499698248</v>
      </c>
    </row>
    <row r="428" spans="1:9" s="42" customFormat="1" ht="57" customHeight="1">
      <c r="A428" s="34"/>
      <c r="B428" s="20"/>
      <c r="C428" s="155"/>
      <c r="D428" s="85" t="s">
        <v>17</v>
      </c>
      <c r="E428" s="153" t="s">
        <v>223</v>
      </c>
      <c r="F428" s="200">
        <f>1164.9+354.7</f>
        <v>1519.6000000000001</v>
      </c>
      <c r="G428" s="200">
        <f>1164.8+354.7</f>
        <v>1519.5</v>
      </c>
      <c r="H428" s="172">
        <f t="shared" si="64"/>
        <v>0.10000000000013642</v>
      </c>
      <c r="I428" s="172">
        <f t="shared" si="63"/>
        <v>99.9934193208739</v>
      </c>
    </row>
    <row r="429" spans="1:9" s="42" customFormat="1" ht="28.5" customHeight="1">
      <c r="A429" s="34"/>
      <c r="B429" s="20"/>
      <c r="C429" s="155"/>
      <c r="D429" s="85" t="s">
        <v>18</v>
      </c>
      <c r="E429" s="153" t="s">
        <v>224</v>
      </c>
      <c r="F429" s="201">
        <f>108.4+29</f>
        <v>137.4</v>
      </c>
      <c r="G429" s="201">
        <f>108.4+29</f>
        <v>137.4</v>
      </c>
      <c r="H429" s="172">
        <f t="shared" si="64"/>
        <v>0</v>
      </c>
      <c r="I429" s="172">
        <f t="shared" si="63"/>
        <v>100</v>
      </c>
    </row>
    <row r="430" spans="1:9" s="42" customFormat="1" ht="25.5" customHeight="1">
      <c r="A430" s="20"/>
      <c r="B430" s="20" t="s">
        <v>146</v>
      </c>
      <c r="C430" s="33"/>
      <c r="D430" s="20"/>
      <c r="E430" s="31" t="s">
        <v>158</v>
      </c>
      <c r="F430" s="214">
        <f>F431</f>
        <v>25185.899999999998</v>
      </c>
      <c r="G430" s="214">
        <f>G431</f>
        <v>25025.899999999998</v>
      </c>
      <c r="H430" s="169">
        <f t="shared" si="64"/>
        <v>160</v>
      </c>
      <c r="I430" s="169">
        <f t="shared" si="63"/>
        <v>99.36472391298305</v>
      </c>
    </row>
    <row r="431" spans="1:9" s="42" customFormat="1" ht="20.25" customHeight="1">
      <c r="A431" s="20"/>
      <c r="B431" s="20" t="s">
        <v>147</v>
      </c>
      <c r="C431" s="33"/>
      <c r="D431" s="20"/>
      <c r="E431" s="31" t="s">
        <v>148</v>
      </c>
      <c r="F431" s="214">
        <f>F432+F436</f>
        <v>25185.899999999998</v>
      </c>
      <c r="G431" s="214">
        <f>G432+G436</f>
        <v>25025.899999999998</v>
      </c>
      <c r="H431" s="169">
        <f t="shared" si="64"/>
        <v>160</v>
      </c>
      <c r="I431" s="169">
        <f t="shared" si="63"/>
        <v>99.36472391298305</v>
      </c>
    </row>
    <row r="432" spans="1:9" s="42" customFormat="1" ht="55.5" customHeight="1" hidden="1">
      <c r="A432" s="34"/>
      <c r="B432" s="20"/>
      <c r="C432" s="168" t="s">
        <v>383</v>
      </c>
      <c r="D432" s="29"/>
      <c r="E432" s="148" t="s">
        <v>326</v>
      </c>
      <c r="F432" s="215">
        <f aca="true" t="shared" si="65" ref="F432:G434">F433</f>
        <v>0</v>
      </c>
      <c r="G432" s="215">
        <f t="shared" si="65"/>
        <v>0</v>
      </c>
      <c r="H432" s="169">
        <f t="shared" si="64"/>
        <v>0</v>
      </c>
      <c r="I432" s="169" t="e">
        <f t="shared" si="63"/>
        <v>#DIV/0!</v>
      </c>
    </row>
    <row r="433" spans="1:9" s="42" customFormat="1" ht="51" hidden="1">
      <c r="A433" s="34"/>
      <c r="B433" s="20"/>
      <c r="C433" s="175" t="s">
        <v>384</v>
      </c>
      <c r="D433" s="85"/>
      <c r="E433" s="171" t="s">
        <v>555</v>
      </c>
      <c r="F433" s="201">
        <f t="shared" si="65"/>
        <v>0</v>
      </c>
      <c r="G433" s="201">
        <f t="shared" si="65"/>
        <v>0</v>
      </c>
      <c r="H433" s="172">
        <f t="shared" si="64"/>
        <v>0</v>
      </c>
      <c r="I433" s="172" t="e">
        <f t="shared" si="63"/>
        <v>#DIV/0!</v>
      </c>
    </row>
    <row r="434" spans="1:9" s="42" customFormat="1" ht="25.5" hidden="1">
      <c r="A434" s="34"/>
      <c r="B434" s="20"/>
      <c r="C434" s="155" t="s">
        <v>385</v>
      </c>
      <c r="D434" s="85"/>
      <c r="E434" s="173" t="s">
        <v>556</v>
      </c>
      <c r="F434" s="201">
        <f t="shared" si="65"/>
        <v>0</v>
      </c>
      <c r="G434" s="201">
        <f t="shared" si="65"/>
        <v>0</v>
      </c>
      <c r="H434" s="172">
        <f t="shared" si="64"/>
        <v>0</v>
      </c>
      <c r="I434" s="172" t="e">
        <f t="shared" si="63"/>
        <v>#DIV/0!</v>
      </c>
    </row>
    <row r="435" spans="1:9" s="42" customFormat="1" ht="25.5" hidden="1">
      <c r="A435" s="34"/>
      <c r="B435" s="20"/>
      <c r="C435" s="155"/>
      <c r="D435" s="85" t="s">
        <v>26</v>
      </c>
      <c r="E435" s="153" t="s">
        <v>27</v>
      </c>
      <c r="F435" s="201">
        <v>0</v>
      </c>
      <c r="G435" s="201">
        <v>0</v>
      </c>
      <c r="H435" s="172">
        <f t="shared" si="64"/>
        <v>0</v>
      </c>
      <c r="I435" s="172" t="e">
        <f t="shared" si="63"/>
        <v>#DIV/0!</v>
      </c>
    </row>
    <row r="436" spans="1:9" s="42" customFormat="1" ht="63.75">
      <c r="A436" s="34"/>
      <c r="B436" s="34"/>
      <c r="C436" s="168" t="s">
        <v>430</v>
      </c>
      <c r="D436" s="29"/>
      <c r="E436" s="148" t="s">
        <v>343</v>
      </c>
      <c r="F436" s="214">
        <f>F437+F450+F454</f>
        <v>25185.899999999998</v>
      </c>
      <c r="G436" s="214">
        <f>G437+G450+G454</f>
        <v>25025.899999999998</v>
      </c>
      <c r="H436" s="214">
        <f>H437+H450+H454</f>
        <v>160</v>
      </c>
      <c r="I436" s="169">
        <f t="shared" si="63"/>
        <v>99.36472391298305</v>
      </c>
    </row>
    <row r="437" spans="1:9" s="42" customFormat="1" ht="12.75">
      <c r="A437" s="34"/>
      <c r="B437" s="34"/>
      <c r="C437" s="175" t="s">
        <v>431</v>
      </c>
      <c r="D437" s="85"/>
      <c r="E437" s="171" t="s">
        <v>347</v>
      </c>
      <c r="F437" s="200">
        <f>F438+F441+F444+F447</f>
        <v>24732.1</v>
      </c>
      <c r="G437" s="200">
        <f>G438+G441+G444+G447</f>
        <v>24732.1</v>
      </c>
      <c r="H437" s="172">
        <f t="shared" si="64"/>
        <v>0</v>
      </c>
      <c r="I437" s="172">
        <f t="shared" si="63"/>
        <v>100</v>
      </c>
    </row>
    <row r="438" spans="1:9" s="42" customFormat="1" ht="43.5" customHeight="1">
      <c r="A438" s="34"/>
      <c r="B438" s="34"/>
      <c r="C438" s="155" t="s">
        <v>432</v>
      </c>
      <c r="D438" s="85"/>
      <c r="E438" s="173" t="s">
        <v>587</v>
      </c>
      <c r="F438" s="200">
        <f>F439</f>
        <v>10469.6</v>
      </c>
      <c r="G438" s="200">
        <f>G439</f>
        <v>10469.6</v>
      </c>
      <c r="H438" s="172">
        <f t="shared" si="64"/>
        <v>0</v>
      </c>
      <c r="I438" s="172">
        <f t="shared" si="63"/>
        <v>100</v>
      </c>
    </row>
    <row r="439" spans="1:9" s="42" customFormat="1" ht="25.5">
      <c r="A439" s="34"/>
      <c r="B439" s="34"/>
      <c r="C439" s="155" t="s">
        <v>433</v>
      </c>
      <c r="D439" s="85"/>
      <c r="E439" s="173" t="s">
        <v>588</v>
      </c>
      <c r="F439" s="200">
        <f>F440</f>
        <v>10469.6</v>
      </c>
      <c r="G439" s="200">
        <f>G440</f>
        <v>10469.6</v>
      </c>
      <c r="H439" s="172">
        <f t="shared" si="64"/>
        <v>0</v>
      </c>
      <c r="I439" s="172">
        <f t="shared" si="63"/>
        <v>100</v>
      </c>
    </row>
    <row r="440" spans="1:9" s="42" customFormat="1" ht="25.5">
      <c r="A440" s="34"/>
      <c r="B440" s="34"/>
      <c r="C440" s="155"/>
      <c r="D440" s="85" t="s">
        <v>26</v>
      </c>
      <c r="E440" s="153" t="s">
        <v>27</v>
      </c>
      <c r="F440" s="200">
        <v>10469.6</v>
      </c>
      <c r="G440" s="200">
        <v>10469.6</v>
      </c>
      <c r="H440" s="172">
        <f t="shared" si="64"/>
        <v>0</v>
      </c>
      <c r="I440" s="172">
        <f t="shared" si="63"/>
        <v>100</v>
      </c>
    </row>
    <row r="441" spans="1:9" s="42" customFormat="1" ht="38.25">
      <c r="A441" s="34"/>
      <c r="B441" s="34"/>
      <c r="C441" s="155" t="s">
        <v>434</v>
      </c>
      <c r="D441" s="85"/>
      <c r="E441" s="153" t="s">
        <v>589</v>
      </c>
      <c r="F441" s="200">
        <f>F442</f>
        <v>6519.9</v>
      </c>
      <c r="G441" s="200">
        <f>G442</f>
        <v>6519.9</v>
      </c>
      <c r="H441" s="172">
        <f t="shared" si="64"/>
        <v>0</v>
      </c>
      <c r="I441" s="172">
        <f t="shared" si="63"/>
        <v>100</v>
      </c>
    </row>
    <row r="442" spans="1:9" s="42" customFormat="1" ht="25.5">
      <c r="A442" s="34"/>
      <c r="B442" s="34"/>
      <c r="C442" s="85" t="s">
        <v>435</v>
      </c>
      <c r="D442" s="85"/>
      <c r="E442" s="173" t="s">
        <v>588</v>
      </c>
      <c r="F442" s="200">
        <f>F443</f>
        <v>6519.9</v>
      </c>
      <c r="G442" s="200">
        <f>G443</f>
        <v>6519.9</v>
      </c>
      <c r="H442" s="172">
        <f t="shared" si="64"/>
        <v>0</v>
      </c>
      <c r="I442" s="172">
        <f t="shared" si="63"/>
        <v>100</v>
      </c>
    </row>
    <row r="443" spans="1:9" s="42" customFormat="1" ht="31.5" customHeight="1">
      <c r="A443" s="34"/>
      <c r="B443" s="34"/>
      <c r="C443" s="155"/>
      <c r="D443" s="85" t="s">
        <v>26</v>
      </c>
      <c r="E443" s="153" t="s">
        <v>27</v>
      </c>
      <c r="F443" s="200">
        <v>6519.9</v>
      </c>
      <c r="G443" s="200">
        <v>6519.9</v>
      </c>
      <c r="H443" s="172">
        <f t="shared" si="64"/>
        <v>0</v>
      </c>
      <c r="I443" s="172">
        <f t="shared" si="63"/>
        <v>100</v>
      </c>
    </row>
    <row r="444" spans="1:9" s="42" customFormat="1" ht="38.25">
      <c r="A444" s="34"/>
      <c r="B444" s="34"/>
      <c r="C444" s="155" t="s">
        <v>436</v>
      </c>
      <c r="D444" s="85"/>
      <c r="E444" s="173" t="s">
        <v>590</v>
      </c>
      <c r="F444" s="200">
        <f>F445</f>
        <v>6074</v>
      </c>
      <c r="G444" s="200">
        <f>G445</f>
        <v>6074</v>
      </c>
      <c r="H444" s="172">
        <f t="shared" si="64"/>
        <v>0</v>
      </c>
      <c r="I444" s="172">
        <f t="shared" si="63"/>
        <v>100</v>
      </c>
    </row>
    <row r="445" spans="1:9" s="42" customFormat="1" ht="25.5">
      <c r="A445" s="34"/>
      <c r="B445" s="34"/>
      <c r="C445" s="155" t="s">
        <v>437</v>
      </c>
      <c r="D445" s="85"/>
      <c r="E445" s="173" t="s">
        <v>588</v>
      </c>
      <c r="F445" s="200">
        <f>F446</f>
        <v>6074</v>
      </c>
      <c r="G445" s="200">
        <f>G446</f>
        <v>6074</v>
      </c>
      <c r="H445" s="172">
        <f t="shared" si="64"/>
        <v>0</v>
      </c>
      <c r="I445" s="172">
        <f t="shared" si="63"/>
        <v>100</v>
      </c>
    </row>
    <row r="446" spans="1:9" s="42" customFormat="1" ht="25.5">
      <c r="A446" s="34"/>
      <c r="B446" s="34"/>
      <c r="C446" s="155"/>
      <c r="D446" s="85" t="s">
        <v>26</v>
      </c>
      <c r="E446" s="153" t="s">
        <v>27</v>
      </c>
      <c r="F446" s="200">
        <v>6074</v>
      </c>
      <c r="G446" s="200">
        <v>6074</v>
      </c>
      <c r="H446" s="172">
        <f t="shared" si="64"/>
        <v>0</v>
      </c>
      <c r="I446" s="172">
        <f t="shared" si="63"/>
        <v>100</v>
      </c>
    </row>
    <row r="447" spans="1:9" s="42" customFormat="1" ht="24">
      <c r="A447" s="34"/>
      <c r="B447" s="34"/>
      <c r="C447" s="155" t="s">
        <v>438</v>
      </c>
      <c r="D447" s="85"/>
      <c r="E447" s="39" t="s">
        <v>591</v>
      </c>
      <c r="F447" s="200">
        <f>F448</f>
        <v>1668.6</v>
      </c>
      <c r="G447" s="200">
        <f>G448</f>
        <v>1668.6</v>
      </c>
      <c r="H447" s="172">
        <f t="shared" si="64"/>
        <v>0</v>
      </c>
      <c r="I447" s="172">
        <f t="shared" si="63"/>
        <v>100</v>
      </c>
    </row>
    <row r="448" spans="1:9" s="42" customFormat="1" ht="20.25" customHeight="1">
      <c r="A448" s="34"/>
      <c r="B448" s="34"/>
      <c r="C448" s="155" t="s">
        <v>439</v>
      </c>
      <c r="D448" s="85"/>
      <c r="E448" s="177" t="s">
        <v>592</v>
      </c>
      <c r="F448" s="200">
        <f>F449</f>
        <v>1668.6</v>
      </c>
      <c r="G448" s="200">
        <f>G449</f>
        <v>1668.6</v>
      </c>
      <c r="H448" s="172">
        <f t="shared" si="64"/>
        <v>0</v>
      </c>
      <c r="I448" s="172">
        <f t="shared" si="63"/>
        <v>100</v>
      </c>
    </row>
    <row r="449" spans="1:9" s="42" customFormat="1" ht="25.5">
      <c r="A449" s="34"/>
      <c r="B449" s="34"/>
      <c r="C449" s="155"/>
      <c r="D449" s="85" t="s">
        <v>18</v>
      </c>
      <c r="E449" s="153" t="s">
        <v>224</v>
      </c>
      <c r="F449" s="200">
        <v>1668.6</v>
      </c>
      <c r="G449" s="200">
        <v>1668.6</v>
      </c>
      <c r="H449" s="172">
        <f t="shared" si="64"/>
        <v>0</v>
      </c>
      <c r="I449" s="172">
        <f t="shared" si="63"/>
        <v>100</v>
      </c>
    </row>
    <row r="450" spans="1:9" s="42" customFormat="1" ht="25.5">
      <c r="A450" s="34"/>
      <c r="B450" s="34"/>
      <c r="C450" s="175" t="s">
        <v>454</v>
      </c>
      <c r="D450" s="85"/>
      <c r="E450" s="171" t="s">
        <v>345</v>
      </c>
      <c r="F450" s="200">
        <f aca="true" t="shared" si="66" ref="F450:G452">F451</f>
        <v>323.8</v>
      </c>
      <c r="G450" s="200">
        <f t="shared" si="66"/>
        <v>163.8</v>
      </c>
      <c r="H450" s="172">
        <f t="shared" si="64"/>
        <v>160</v>
      </c>
      <c r="I450" s="172">
        <f t="shared" si="63"/>
        <v>50.58678196417542</v>
      </c>
    </row>
    <row r="451" spans="1:9" s="42" customFormat="1" ht="32.25" customHeight="1">
      <c r="A451" s="34"/>
      <c r="B451" s="34"/>
      <c r="C451" s="155" t="s">
        <v>455</v>
      </c>
      <c r="D451" s="85"/>
      <c r="E451" s="173" t="s">
        <v>601</v>
      </c>
      <c r="F451" s="200">
        <f t="shared" si="66"/>
        <v>323.8</v>
      </c>
      <c r="G451" s="200">
        <f t="shared" si="66"/>
        <v>163.8</v>
      </c>
      <c r="H451" s="172">
        <f t="shared" si="64"/>
        <v>160</v>
      </c>
      <c r="I451" s="172">
        <f t="shared" si="63"/>
        <v>50.58678196417542</v>
      </c>
    </row>
    <row r="452" spans="1:9" s="42" customFormat="1" ht="36" customHeight="1">
      <c r="A452" s="34"/>
      <c r="B452" s="34"/>
      <c r="C452" s="155" t="s">
        <v>456</v>
      </c>
      <c r="D452" s="85"/>
      <c r="E452" s="173" t="s">
        <v>602</v>
      </c>
      <c r="F452" s="200">
        <f t="shared" si="66"/>
        <v>323.8</v>
      </c>
      <c r="G452" s="200">
        <f t="shared" si="66"/>
        <v>163.8</v>
      </c>
      <c r="H452" s="172">
        <f t="shared" si="64"/>
        <v>160</v>
      </c>
      <c r="I452" s="172">
        <f t="shared" si="63"/>
        <v>50.58678196417542</v>
      </c>
    </row>
    <row r="453" spans="1:9" s="42" customFormat="1" ht="33" customHeight="1">
      <c r="A453" s="34"/>
      <c r="B453" s="34"/>
      <c r="C453" s="155"/>
      <c r="D453" s="85" t="s">
        <v>26</v>
      </c>
      <c r="E453" s="153" t="s">
        <v>27</v>
      </c>
      <c r="F453" s="200">
        <v>323.8</v>
      </c>
      <c r="G453" s="200">
        <v>163.8</v>
      </c>
      <c r="H453" s="172">
        <f t="shared" si="64"/>
        <v>160</v>
      </c>
      <c r="I453" s="172">
        <f t="shared" si="63"/>
        <v>50.58678196417542</v>
      </c>
    </row>
    <row r="454" spans="1:9" s="42" customFormat="1" ht="57.75" customHeight="1">
      <c r="A454" s="34"/>
      <c r="B454" s="34"/>
      <c r="C454" s="175" t="s">
        <v>774</v>
      </c>
      <c r="D454" s="183"/>
      <c r="E454" s="195" t="s">
        <v>775</v>
      </c>
      <c r="F454" s="200">
        <f>F455</f>
        <v>130</v>
      </c>
      <c r="G454" s="200">
        <f aca="true" t="shared" si="67" ref="G454:H456">G455</f>
        <v>130</v>
      </c>
      <c r="H454" s="200">
        <f t="shared" si="67"/>
        <v>0</v>
      </c>
      <c r="I454" s="172">
        <f t="shared" si="63"/>
        <v>100</v>
      </c>
    </row>
    <row r="455" spans="1:9" s="42" customFormat="1" ht="60" customHeight="1">
      <c r="A455" s="34"/>
      <c r="B455" s="34"/>
      <c r="C455" s="155" t="s">
        <v>776</v>
      </c>
      <c r="D455" s="85"/>
      <c r="E455" s="153" t="s">
        <v>555</v>
      </c>
      <c r="F455" s="200">
        <f>F456</f>
        <v>130</v>
      </c>
      <c r="G455" s="200">
        <f t="shared" si="67"/>
        <v>130</v>
      </c>
      <c r="H455" s="200">
        <f t="shared" si="67"/>
        <v>0</v>
      </c>
      <c r="I455" s="172">
        <f t="shared" si="63"/>
        <v>100</v>
      </c>
    </row>
    <row r="456" spans="1:9" s="42" customFormat="1" ht="41.25" customHeight="1">
      <c r="A456" s="34"/>
      <c r="B456" s="34"/>
      <c r="C456" s="155" t="s">
        <v>777</v>
      </c>
      <c r="D456" s="85"/>
      <c r="E456" s="153" t="s">
        <v>778</v>
      </c>
      <c r="F456" s="200">
        <f>F457</f>
        <v>130</v>
      </c>
      <c r="G456" s="200">
        <f t="shared" si="67"/>
        <v>130</v>
      </c>
      <c r="H456" s="200">
        <f t="shared" si="67"/>
        <v>0</v>
      </c>
      <c r="I456" s="172">
        <f t="shared" si="63"/>
        <v>100</v>
      </c>
    </row>
    <row r="457" spans="1:9" s="42" customFormat="1" ht="33" customHeight="1">
      <c r="A457" s="34"/>
      <c r="B457" s="34"/>
      <c r="C457" s="155"/>
      <c r="D457" s="85" t="s">
        <v>26</v>
      </c>
      <c r="E457" s="153" t="s">
        <v>27</v>
      </c>
      <c r="F457" s="200">
        <v>130</v>
      </c>
      <c r="G457" s="200">
        <v>130</v>
      </c>
      <c r="H457" s="172">
        <f t="shared" si="64"/>
        <v>0</v>
      </c>
      <c r="I457" s="172">
        <f t="shared" si="63"/>
        <v>100</v>
      </c>
    </row>
    <row r="458" spans="1:9" s="42" customFormat="1" ht="19.5" customHeight="1">
      <c r="A458" s="34"/>
      <c r="B458" s="29" t="s">
        <v>123</v>
      </c>
      <c r="C458" s="168"/>
      <c r="D458" s="29"/>
      <c r="E458" s="199" t="s">
        <v>124</v>
      </c>
      <c r="F458" s="214">
        <f aca="true" t="shared" si="68" ref="F458:H461">F459</f>
        <v>54</v>
      </c>
      <c r="G458" s="214">
        <f t="shared" si="68"/>
        <v>54</v>
      </c>
      <c r="H458" s="214">
        <f t="shared" si="68"/>
        <v>0</v>
      </c>
      <c r="I458" s="169">
        <f t="shared" si="63"/>
        <v>100</v>
      </c>
    </row>
    <row r="459" spans="1:9" s="42" customFormat="1" ht="17.25" customHeight="1">
      <c r="A459" s="34"/>
      <c r="B459" s="29" t="s">
        <v>125</v>
      </c>
      <c r="C459" s="168"/>
      <c r="D459" s="29"/>
      <c r="E459" s="199" t="s">
        <v>126</v>
      </c>
      <c r="F459" s="214">
        <f t="shared" si="68"/>
        <v>54</v>
      </c>
      <c r="G459" s="214">
        <f t="shared" si="68"/>
        <v>54</v>
      </c>
      <c r="H459" s="214">
        <f t="shared" si="68"/>
        <v>0</v>
      </c>
      <c r="I459" s="169">
        <f t="shared" si="63"/>
        <v>100</v>
      </c>
    </row>
    <row r="460" spans="1:9" s="42" customFormat="1" ht="16.5" customHeight="1">
      <c r="A460" s="34"/>
      <c r="B460" s="34"/>
      <c r="C460" s="168" t="s">
        <v>543</v>
      </c>
      <c r="D460" s="29"/>
      <c r="E460" s="199" t="s">
        <v>350</v>
      </c>
      <c r="F460" s="214">
        <f>F461+F463</f>
        <v>54</v>
      </c>
      <c r="G460" s="214">
        <f>G461+G463</f>
        <v>54</v>
      </c>
      <c r="H460" s="214">
        <f>H461+H463</f>
        <v>0</v>
      </c>
      <c r="I460" s="169">
        <f t="shared" si="63"/>
        <v>100</v>
      </c>
    </row>
    <row r="461" spans="1:9" s="42" customFormat="1" ht="40.5" customHeight="1" hidden="1">
      <c r="A461" s="34"/>
      <c r="B461" s="34"/>
      <c r="C461" s="155" t="s">
        <v>702</v>
      </c>
      <c r="D461" s="85"/>
      <c r="E461" s="153" t="s">
        <v>703</v>
      </c>
      <c r="F461" s="200">
        <f t="shared" si="68"/>
        <v>0</v>
      </c>
      <c r="G461" s="200">
        <f t="shared" si="68"/>
        <v>0</v>
      </c>
      <c r="H461" s="200">
        <f t="shared" si="68"/>
        <v>0</v>
      </c>
      <c r="I461" s="172" t="e">
        <f t="shared" si="63"/>
        <v>#DIV/0!</v>
      </c>
    </row>
    <row r="462" spans="1:9" s="42" customFormat="1" ht="33" customHeight="1" hidden="1">
      <c r="A462" s="34"/>
      <c r="B462" s="34"/>
      <c r="C462" s="155"/>
      <c r="D462" s="85" t="s">
        <v>26</v>
      </c>
      <c r="E462" s="153" t="s">
        <v>27</v>
      </c>
      <c r="F462" s="200">
        <v>0</v>
      </c>
      <c r="G462" s="200">
        <v>0</v>
      </c>
      <c r="H462" s="172">
        <f t="shared" si="64"/>
        <v>0</v>
      </c>
      <c r="I462" s="172" t="e">
        <f t="shared" si="63"/>
        <v>#DIV/0!</v>
      </c>
    </row>
    <row r="463" spans="1:9" s="42" customFormat="1" ht="54" customHeight="1">
      <c r="A463" s="34"/>
      <c r="B463" s="34"/>
      <c r="C463" s="155" t="s">
        <v>707</v>
      </c>
      <c r="D463" s="85"/>
      <c r="E463" s="153" t="s">
        <v>708</v>
      </c>
      <c r="F463" s="200">
        <f>F464</f>
        <v>54</v>
      </c>
      <c r="G463" s="200">
        <f>G464</f>
        <v>54</v>
      </c>
      <c r="H463" s="200">
        <f>H464</f>
        <v>0</v>
      </c>
      <c r="I463" s="172">
        <f t="shared" si="63"/>
        <v>100</v>
      </c>
    </row>
    <row r="464" spans="1:9" s="42" customFormat="1" ht="33" customHeight="1">
      <c r="A464" s="34"/>
      <c r="B464" s="34"/>
      <c r="C464" s="155"/>
      <c r="D464" s="85" t="s">
        <v>26</v>
      </c>
      <c r="E464" s="153" t="s">
        <v>27</v>
      </c>
      <c r="F464" s="200">
        <v>54</v>
      </c>
      <c r="G464" s="200">
        <v>54</v>
      </c>
      <c r="H464" s="172">
        <f t="shared" si="64"/>
        <v>0</v>
      </c>
      <c r="I464" s="172">
        <f t="shared" si="63"/>
        <v>100</v>
      </c>
    </row>
    <row r="465" spans="1:9" s="42" customFormat="1" ht="16.5" customHeight="1">
      <c r="A465" s="34"/>
      <c r="B465" s="20" t="s">
        <v>135</v>
      </c>
      <c r="C465" s="33"/>
      <c r="D465" s="20"/>
      <c r="E465" s="31" t="s">
        <v>159</v>
      </c>
      <c r="F465" s="214">
        <f>F466+F480</f>
        <v>18645</v>
      </c>
      <c r="G465" s="214">
        <f>G466+G480</f>
        <v>18645</v>
      </c>
      <c r="H465" s="214">
        <f t="shared" si="64"/>
        <v>0</v>
      </c>
      <c r="I465" s="214">
        <f t="shared" si="63"/>
        <v>100</v>
      </c>
    </row>
    <row r="466" spans="1:9" s="42" customFormat="1" ht="20.25" customHeight="1">
      <c r="A466" s="34"/>
      <c r="B466" s="20" t="s">
        <v>160</v>
      </c>
      <c r="C466" s="33"/>
      <c r="D466" s="20"/>
      <c r="E466" s="31" t="s">
        <v>161</v>
      </c>
      <c r="F466" s="214">
        <f>F467+F471</f>
        <v>17835.5</v>
      </c>
      <c r="G466" s="214">
        <f>G467+G471</f>
        <v>17835.5</v>
      </c>
      <c r="H466" s="214">
        <f t="shared" si="64"/>
        <v>0</v>
      </c>
      <c r="I466" s="214">
        <f t="shared" si="63"/>
        <v>100</v>
      </c>
    </row>
    <row r="467" spans="1:9" s="42" customFormat="1" ht="57" customHeight="1" hidden="1">
      <c r="A467" s="34"/>
      <c r="B467" s="34"/>
      <c r="C467" s="168" t="s">
        <v>383</v>
      </c>
      <c r="D467" s="29"/>
      <c r="E467" s="148" t="s">
        <v>326</v>
      </c>
      <c r="F467" s="215">
        <f aca="true" t="shared" si="69" ref="F467:G469">F468</f>
        <v>0</v>
      </c>
      <c r="G467" s="215">
        <f t="shared" si="69"/>
        <v>0</v>
      </c>
      <c r="H467" s="172">
        <f t="shared" si="64"/>
        <v>0</v>
      </c>
      <c r="I467" s="172" t="e">
        <f t="shared" si="63"/>
        <v>#DIV/0!</v>
      </c>
    </row>
    <row r="468" spans="1:9" s="42" customFormat="1" ht="51" hidden="1">
      <c r="A468" s="34"/>
      <c r="B468" s="34"/>
      <c r="C468" s="175" t="s">
        <v>384</v>
      </c>
      <c r="D468" s="85"/>
      <c r="E468" s="171" t="s">
        <v>555</v>
      </c>
      <c r="F468" s="201">
        <f t="shared" si="69"/>
        <v>0</v>
      </c>
      <c r="G468" s="201">
        <f t="shared" si="69"/>
        <v>0</v>
      </c>
      <c r="H468" s="172">
        <f t="shared" si="64"/>
        <v>0</v>
      </c>
      <c r="I468" s="172" t="e">
        <f t="shared" si="63"/>
        <v>#DIV/0!</v>
      </c>
    </row>
    <row r="469" spans="1:9" s="42" customFormat="1" ht="29.25" customHeight="1" hidden="1">
      <c r="A469" s="34"/>
      <c r="B469" s="34"/>
      <c r="C469" s="155" t="s">
        <v>385</v>
      </c>
      <c r="D469" s="85"/>
      <c r="E469" s="173" t="s">
        <v>556</v>
      </c>
      <c r="F469" s="201">
        <f t="shared" si="69"/>
        <v>0</v>
      </c>
      <c r="G469" s="201">
        <f t="shared" si="69"/>
        <v>0</v>
      </c>
      <c r="H469" s="172">
        <f t="shared" si="64"/>
        <v>0</v>
      </c>
      <c r="I469" s="172" t="e">
        <f t="shared" si="63"/>
        <v>#DIV/0!</v>
      </c>
    </row>
    <row r="470" spans="1:9" s="42" customFormat="1" ht="32.25" customHeight="1" hidden="1">
      <c r="A470" s="34"/>
      <c r="B470" s="34"/>
      <c r="C470" s="155"/>
      <c r="D470" s="85" t="s">
        <v>26</v>
      </c>
      <c r="E470" s="153" t="s">
        <v>27</v>
      </c>
      <c r="F470" s="201">
        <v>0</v>
      </c>
      <c r="G470" s="201">
        <v>0</v>
      </c>
      <c r="H470" s="172">
        <f t="shared" si="64"/>
        <v>0</v>
      </c>
      <c r="I470" s="172" t="e">
        <f t="shared" si="63"/>
        <v>#DIV/0!</v>
      </c>
    </row>
    <row r="471" spans="1:9" s="42" customFormat="1" ht="69.75" customHeight="1">
      <c r="A471" s="34"/>
      <c r="B471" s="34"/>
      <c r="C471" s="168" t="s">
        <v>430</v>
      </c>
      <c r="D471" s="29"/>
      <c r="E471" s="148" t="s">
        <v>343</v>
      </c>
      <c r="F471" s="214">
        <f>F472+F476</f>
        <v>17835.5</v>
      </c>
      <c r="G471" s="214">
        <f>G472+G476</f>
        <v>17835.5</v>
      </c>
      <c r="H471" s="169">
        <f t="shared" si="64"/>
        <v>0</v>
      </c>
      <c r="I471" s="169">
        <f t="shared" si="63"/>
        <v>100</v>
      </c>
    </row>
    <row r="472" spans="1:9" s="42" customFormat="1" ht="25.5">
      <c r="A472" s="34"/>
      <c r="B472" s="34"/>
      <c r="C472" s="175" t="s">
        <v>442</v>
      </c>
      <c r="D472" s="183"/>
      <c r="E472" s="171" t="s">
        <v>353</v>
      </c>
      <c r="F472" s="200">
        <f aca="true" t="shared" si="70" ref="F472:G474">F473</f>
        <v>17267.7</v>
      </c>
      <c r="G472" s="200">
        <f t="shared" si="70"/>
        <v>17267.7</v>
      </c>
      <c r="H472" s="172">
        <f t="shared" si="64"/>
        <v>0</v>
      </c>
      <c r="I472" s="172">
        <f t="shared" si="63"/>
        <v>100</v>
      </c>
    </row>
    <row r="473" spans="1:9" s="42" customFormat="1" ht="43.5" customHeight="1">
      <c r="A473" s="34"/>
      <c r="B473" s="34"/>
      <c r="C473" s="155" t="s">
        <v>443</v>
      </c>
      <c r="D473" s="85"/>
      <c r="E473" s="173" t="s">
        <v>595</v>
      </c>
      <c r="F473" s="200">
        <f t="shared" si="70"/>
        <v>17267.7</v>
      </c>
      <c r="G473" s="200">
        <f t="shared" si="70"/>
        <v>17267.7</v>
      </c>
      <c r="H473" s="172">
        <f t="shared" si="64"/>
        <v>0</v>
      </c>
      <c r="I473" s="172">
        <f t="shared" si="63"/>
        <v>100</v>
      </c>
    </row>
    <row r="474" spans="1:9" s="42" customFormat="1" ht="36" customHeight="1">
      <c r="A474" s="34"/>
      <c r="B474" s="34"/>
      <c r="C474" s="155" t="s">
        <v>444</v>
      </c>
      <c r="D474" s="85"/>
      <c r="E474" s="173" t="s">
        <v>588</v>
      </c>
      <c r="F474" s="200">
        <f t="shared" si="70"/>
        <v>17267.7</v>
      </c>
      <c r="G474" s="200">
        <f t="shared" si="70"/>
        <v>17267.7</v>
      </c>
      <c r="H474" s="172">
        <f aca="true" t="shared" si="71" ref="H474:H483">F474-G474</f>
        <v>0</v>
      </c>
      <c r="I474" s="172">
        <f t="shared" si="63"/>
        <v>100</v>
      </c>
    </row>
    <row r="475" spans="1:9" s="42" customFormat="1" ht="35.25" customHeight="1">
      <c r="A475" s="34"/>
      <c r="B475" s="34"/>
      <c r="C475" s="155"/>
      <c r="D475" s="85" t="s">
        <v>26</v>
      </c>
      <c r="E475" s="153" t="s">
        <v>27</v>
      </c>
      <c r="F475" s="200">
        <v>17267.7</v>
      </c>
      <c r="G475" s="200">
        <v>17267.7</v>
      </c>
      <c r="H475" s="172">
        <f t="shared" si="71"/>
        <v>0</v>
      </c>
      <c r="I475" s="172">
        <f t="shared" si="63"/>
        <v>100</v>
      </c>
    </row>
    <row r="476" spans="1:9" s="42" customFormat="1" ht="30" customHeight="1">
      <c r="A476" s="34"/>
      <c r="B476" s="34"/>
      <c r="C476" s="175" t="s">
        <v>454</v>
      </c>
      <c r="D476" s="85"/>
      <c r="E476" s="171" t="s">
        <v>345</v>
      </c>
      <c r="F476" s="200">
        <f aca="true" t="shared" si="72" ref="F476:G478">F477</f>
        <v>567.8</v>
      </c>
      <c r="G476" s="200">
        <f t="shared" si="72"/>
        <v>567.8</v>
      </c>
      <c r="H476" s="172">
        <f t="shared" si="71"/>
        <v>0</v>
      </c>
      <c r="I476" s="172">
        <f t="shared" si="63"/>
        <v>100</v>
      </c>
    </row>
    <row r="477" spans="1:9" s="42" customFormat="1" ht="29.25" customHeight="1">
      <c r="A477" s="34"/>
      <c r="B477" s="34"/>
      <c r="C477" s="155" t="s">
        <v>457</v>
      </c>
      <c r="D477" s="85"/>
      <c r="E477" s="173" t="s">
        <v>603</v>
      </c>
      <c r="F477" s="200">
        <f t="shared" si="72"/>
        <v>567.8</v>
      </c>
      <c r="G477" s="200">
        <f t="shared" si="72"/>
        <v>567.8</v>
      </c>
      <c r="H477" s="172">
        <f t="shared" si="71"/>
        <v>0</v>
      </c>
      <c r="I477" s="172">
        <f t="shared" si="63"/>
        <v>100</v>
      </c>
    </row>
    <row r="478" spans="1:9" s="42" customFormat="1" ht="38.25" customHeight="1">
      <c r="A478" s="34"/>
      <c r="B478" s="34"/>
      <c r="C478" s="155" t="s">
        <v>458</v>
      </c>
      <c r="D478" s="85"/>
      <c r="E478" s="173" t="s">
        <v>602</v>
      </c>
      <c r="F478" s="200">
        <f t="shared" si="72"/>
        <v>567.8</v>
      </c>
      <c r="G478" s="200">
        <f t="shared" si="72"/>
        <v>567.8</v>
      </c>
      <c r="H478" s="172">
        <f t="shared" si="71"/>
        <v>0</v>
      </c>
      <c r="I478" s="172">
        <f t="shared" si="63"/>
        <v>100</v>
      </c>
    </row>
    <row r="479" spans="1:9" s="42" customFormat="1" ht="30.75" customHeight="1">
      <c r="A479" s="34"/>
      <c r="B479" s="20"/>
      <c r="C479" s="155"/>
      <c r="D479" s="85" t="s">
        <v>26</v>
      </c>
      <c r="E479" s="153" t="s">
        <v>27</v>
      </c>
      <c r="F479" s="200">
        <v>567.8</v>
      </c>
      <c r="G479" s="200">
        <v>567.8</v>
      </c>
      <c r="H479" s="172">
        <f t="shared" si="71"/>
        <v>0</v>
      </c>
      <c r="I479" s="172">
        <f t="shared" si="63"/>
        <v>100</v>
      </c>
    </row>
    <row r="480" spans="1:9" s="42" customFormat="1" ht="21.75" customHeight="1">
      <c r="A480" s="20"/>
      <c r="B480" s="20" t="s">
        <v>15</v>
      </c>
      <c r="C480" s="33"/>
      <c r="D480" s="20"/>
      <c r="E480" s="37" t="s">
        <v>16</v>
      </c>
      <c r="F480" s="214">
        <f aca="true" t="shared" si="73" ref="F480:G484">F481</f>
        <v>809.5</v>
      </c>
      <c r="G480" s="214">
        <f t="shared" si="73"/>
        <v>809.5</v>
      </c>
      <c r="H480" s="169">
        <f t="shared" si="71"/>
        <v>0</v>
      </c>
      <c r="I480" s="169">
        <f t="shared" si="63"/>
        <v>100</v>
      </c>
    </row>
    <row r="481" spans="1:9" s="42" customFormat="1" ht="68.25" customHeight="1">
      <c r="A481" s="34"/>
      <c r="B481" s="34"/>
      <c r="C481" s="168" t="s">
        <v>430</v>
      </c>
      <c r="D481" s="29"/>
      <c r="E481" s="148" t="s">
        <v>343</v>
      </c>
      <c r="F481" s="214">
        <f t="shared" si="73"/>
        <v>809.5</v>
      </c>
      <c r="G481" s="214">
        <f t="shared" si="73"/>
        <v>809.5</v>
      </c>
      <c r="H481" s="169">
        <f t="shared" si="71"/>
        <v>0</v>
      </c>
      <c r="I481" s="169">
        <f aca="true" t="shared" si="74" ref="I481:I486">G481/F481*100</f>
        <v>100</v>
      </c>
    </row>
    <row r="482" spans="1:9" s="42" customFormat="1" ht="28.5" customHeight="1">
      <c r="A482" s="34"/>
      <c r="B482" s="34"/>
      <c r="C482" s="175" t="s">
        <v>442</v>
      </c>
      <c r="D482" s="183"/>
      <c r="E482" s="171" t="s">
        <v>353</v>
      </c>
      <c r="F482" s="200">
        <f t="shared" si="73"/>
        <v>809.5</v>
      </c>
      <c r="G482" s="200">
        <f t="shared" si="73"/>
        <v>809.5</v>
      </c>
      <c r="H482" s="172">
        <f t="shared" si="71"/>
        <v>0</v>
      </c>
      <c r="I482" s="172">
        <f t="shared" si="74"/>
        <v>100</v>
      </c>
    </row>
    <row r="483" spans="1:9" s="42" customFormat="1" ht="55.5" customHeight="1">
      <c r="A483" s="34"/>
      <c r="B483" s="34"/>
      <c r="C483" s="155" t="s">
        <v>445</v>
      </c>
      <c r="D483" s="85"/>
      <c r="E483" s="173" t="s">
        <v>596</v>
      </c>
      <c r="F483" s="200">
        <f t="shared" si="73"/>
        <v>809.5</v>
      </c>
      <c r="G483" s="200">
        <f t="shared" si="73"/>
        <v>809.5</v>
      </c>
      <c r="H483" s="172">
        <f t="shared" si="71"/>
        <v>0</v>
      </c>
      <c r="I483" s="172">
        <f t="shared" si="74"/>
        <v>100</v>
      </c>
    </row>
    <row r="484" spans="1:9" s="42" customFormat="1" ht="24" customHeight="1">
      <c r="A484" s="34"/>
      <c r="B484" s="34"/>
      <c r="C484" s="155" t="s">
        <v>446</v>
      </c>
      <c r="D484" s="85"/>
      <c r="E484" s="173" t="s">
        <v>592</v>
      </c>
      <c r="F484" s="200">
        <f t="shared" si="73"/>
        <v>809.5</v>
      </c>
      <c r="G484" s="200">
        <f t="shared" si="73"/>
        <v>809.5</v>
      </c>
      <c r="H484" s="172">
        <f t="shared" si="64"/>
        <v>0</v>
      </c>
      <c r="I484" s="172">
        <f t="shared" si="74"/>
        <v>100</v>
      </c>
    </row>
    <row r="485" spans="1:9" s="42" customFormat="1" ht="25.5" customHeight="1">
      <c r="A485" s="34"/>
      <c r="B485" s="34"/>
      <c r="C485" s="155"/>
      <c r="D485" s="85" t="s">
        <v>18</v>
      </c>
      <c r="E485" s="153" t="s">
        <v>224</v>
      </c>
      <c r="F485" s="200">
        <v>809.5</v>
      </c>
      <c r="G485" s="200">
        <v>809.5</v>
      </c>
      <c r="H485" s="172">
        <f t="shared" si="64"/>
        <v>0</v>
      </c>
      <c r="I485" s="172">
        <f t="shared" si="74"/>
        <v>100</v>
      </c>
    </row>
    <row r="486" spans="1:9" ht="12.75">
      <c r="A486" s="44"/>
      <c r="B486" s="44"/>
      <c r="C486" s="44"/>
      <c r="D486" s="44"/>
      <c r="E486" s="45" t="s">
        <v>153</v>
      </c>
      <c r="F486" s="214">
        <f>F9+F39+F183+F205+F383</f>
        <v>277065.39999999997</v>
      </c>
      <c r="G486" s="214">
        <f>G9+G39+G183+G205+G383</f>
        <v>255964.80000000005</v>
      </c>
      <c r="H486" s="214">
        <f>H9+H39+H183+H205+H383</f>
        <v>21100.599999999995</v>
      </c>
      <c r="I486" s="169">
        <f t="shared" si="74"/>
        <v>92.38425295977054</v>
      </c>
    </row>
  </sheetData>
  <sheetProtection/>
  <autoFilter ref="A8:I486"/>
  <mergeCells count="4">
    <mergeCell ref="A5:I5"/>
    <mergeCell ref="H2:I2"/>
    <mergeCell ref="H3:I3"/>
    <mergeCell ref="H1:I1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7.7109375" style="16" customWidth="1"/>
    <col min="2" max="2" width="8.421875" style="16" customWidth="1"/>
    <col min="3" max="3" width="14.28125" style="16" customWidth="1"/>
    <col min="4" max="4" width="9.140625" style="16" customWidth="1"/>
    <col min="5" max="5" width="32.421875" style="16" customWidth="1"/>
    <col min="6" max="6" width="15.28125" style="16" customWidth="1"/>
    <col min="7" max="7" width="15.00390625" style="16" customWidth="1"/>
    <col min="8" max="8" width="14.7109375" style="16" customWidth="1"/>
    <col min="9" max="9" width="16.00390625" style="18" customWidth="1"/>
    <col min="10" max="16384" width="9.140625" style="18" customWidth="1"/>
  </cols>
  <sheetData>
    <row r="1" spans="7:9" ht="12.75">
      <c r="G1" s="223"/>
      <c r="H1" s="272" t="s">
        <v>243</v>
      </c>
      <c r="I1" s="272"/>
    </row>
    <row r="2" spans="2:9" ht="40.5" customHeight="1">
      <c r="B2" s="224"/>
      <c r="E2" s="224"/>
      <c r="F2" s="224"/>
      <c r="G2" s="225"/>
      <c r="H2" s="271" t="s">
        <v>847</v>
      </c>
      <c r="I2" s="271"/>
    </row>
    <row r="3" spans="5:9" ht="15.75" customHeight="1">
      <c r="E3" s="224"/>
      <c r="F3" s="224"/>
      <c r="G3" s="223"/>
      <c r="H3" s="271" t="s">
        <v>853</v>
      </c>
      <c r="I3" s="271"/>
    </row>
    <row r="5" spans="1:9" ht="39.75" customHeight="1">
      <c r="A5" s="279" t="s">
        <v>840</v>
      </c>
      <c r="B5" s="279"/>
      <c r="C5" s="279"/>
      <c r="D5" s="279"/>
      <c r="E5" s="279"/>
      <c r="F5" s="279"/>
      <c r="G5" s="279"/>
      <c r="H5" s="279"/>
      <c r="I5" s="279"/>
    </row>
    <row r="8" spans="1:9" ht="30" customHeight="1">
      <c r="A8" s="226" t="s">
        <v>657</v>
      </c>
      <c r="B8" s="226" t="s">
        <v>658</v>
      </c>
      <c r="C8" s="226" t="s">
        <v>659</v>
      </c>
      <c r="D8" s="226" t="s">
        <v>660</v>
      </c>
      <c r="E8" s="226" t="s">
        <v>661</v>
      </c>
      <c r="F8" s="226" t="s">
        <v>244</v>
      </c>
      <c r="G8" s="226" t="s">
        <v>245</v>
      </c>
      <c r="H8" s="226" t="s">
        <v>246</v>
      </c>
      <c r="I8" s="226" t="s">
        <v>247</v>
      </c>
    </row>
    <row r="9" spans="1:9" ht="10.5" customHeight="1">
      <c r="A9" s="227" t="s">
        <v>651</v>
      </c>
      <c r="B9" s="227" t="s">
        <v>662</v>
      </c>
      <c r="C9" s="227" t="s">
        <v>663</v>
      </c>
      <c r="D9" s="227" t="s">
        <v>263</v>
      </c>
      <c r="E9" s="227" t="s">
        <v>664</v>
      </c>
      <c r="F9" s="227">
        <v>6</v>
      </c>
      <c r="G9" s="227">
        <v>7</v>
      </c>
      <c r="H9" s="227">
        <v>8</v>
      </c>
      <c r="I9" s="227">
        <v>9</v>
      </c>
    </row>
    <row r="10" spans="1:9" ht="36" customHeight="1">
      <c r="A10" s="20" t="s">
        <v>84</v>
      </c>
      <c r="B10" s="20"/>
      <c r="C10" s="20"/>
      <c r="D10" s="20"/>
      <c r="E10" s="31" t="s">
        <v>100</v>
      </c>
      <c r="F10" s="214">
        <f aca="true" t="shared" si="0" ref="F10:I13">F11</f>
        <v>3.3</v>
      </c>
      <c r="G10" s="214">
        <f t="shared" si="0"/>
        <v>3.3</v>
      </c>
      <c r="H10" s="214">
        <f t="shared" si="0"/>
        <v>0</v>
      </c>
      <c r="I10" s="214">
        <f t="shared" si="0"/>
        <v>100</v>
      </c>
    </row>
    <row r="11" spans="1:9" ht="18" customHeight="1">
      <c r="A11" s="227"/>
      <c r="B11" s="20" t="s">
        <v>101</v>
      </c>
      <c r="C11" s="20"/>
      <c r="D11" s="20"/>
      <c r="E11" s="32" t="s">
        <v>817</v>
      </c>
      <c r="F11" s="214">
        <f t="shared" si="0"/>
        <v>3.3</v>
      </c>
      <c r="G11" s="214">
        <f t="shared" si="0"/>
        <v>3.3</v>
      </c>
      <c r="H11" s="214">
        <f t="shared" si="0"/>
        <v>0</v>
      </c>
      <c r="I11" s="214">
        <f t="shared" si="0"/>
        <v>100</v>
      </c>
    </row>
    <row r="12" spans="1:9" ht="19.5" customHeight="1">
      <c r="A12" s="227"/>
      <c r="B12" s="20" t="s">
        <v>157</v>
      </c>
      <c r="C12" s="20"/>
      <c r="D12" s="20"/>
      <c r="E12" s="31" t="s">
        <v>112</v>
      </c>
      <c r="F12" s="214">
        <f t="shared" si="0"/>
        <v>3.3</v>
      </c>
      <c r="G12" s="214">
        <f t="shared" si="0"/>
        <v>3.3</v>
      </c>
      <c r="H12" s="214">
        <f t="shared" si="0"/>
        <v>0</v>
      </c>
      <c r="I12" s="214">
        <f t="shared" si="0"/>
        <v>100</v>
      </c>
    </row>
    <row r="13" spans="1:9" ht="37.5" customHeight="1">
      <c r="A13" s="227"/>
      <c r="B13" s="20"/>
      <c r="C13" s="175" t="s">
        <v>536</v>
      </c>
      <c r="D13" s="183"/>
      <c r="E13" s="234" t="s">
        <v>317</v>
      </c>
      <c r="F13" s="200">
        <f t="shared" si="0"/>
        <v>3.3</v>
      </c>
      <c r="G13" s="200">
        <f t="shared" si="0"/>
        <v>3.3</v>
      </c>
      <c r="H13" s="200">
        <f t="shared" si="0"/>
        <v>0</v>
      </c>
      <c r="I13" s="200">
        <f t="shared" si="0"/>
        <v>100</v>
      </c>
    </row>
    <row r="14" spans="1:9" ht="37.5" customHeight="1">
      <c r="A14" s="227"/>
      <c r="B14" s="20"/>
      <c r="C14" s="155" t="s">
        <v>538</v>
      </c>
      <c r="D14" s="85"/>
      <c r="E14" s="176" t="s">
        <v>818</v>
      </c>
      <c r="F14" s="200">
        <f>F15</f>
        <v>3.3</v>
      </c>
      <c r="G14" s="200">
        <f>G15</f>
        <v>3.3</v>
      </c>
      <c r="H14" s="200">
        <f>H15</f>
        <v>0</v>
      </c>
      <c r="I14" s="172">
        <f>G14/F14*100</f>
        <v>100</v>
      </c>
    </row>
    <row r="15" spans="1:9" ht="37.5" customHeight="1">
      <c r="A15" s="227"/>
      <c r="B15" s="20"/>
      <c r="C15" s="180"/>
      <c r="D15" s="85" t="s">
        <v>21</v>
      </c>
      <c r="E15" s="153" t="s">
        <v>22</v>
      </c>
      <c r="F15" s="200">
        <v>3.3</v>
      </c>
      <c r="G15" s="200">
        <v>3.3</v>
      </c>
      <c r="H15" s="172">
        <f>F15-G15</f>
        <v>0</v>
      </c>
      <c r="I15" s="172">
        <f>G15/F15*100</f>
        <v>100</v>
      </c>
    </row>
    <row r="16" spans="1:9" ht="36">
      <c r="A16" s="228" t="s">
        <v>85</v>
      </c>
      <c r="B16" s="229"/>
      <c r="C16" s="229"/>
      <c r="D16" s="229"/>
      <c r="E16" s="31" t="s">
        <v>105</v>
      </c>
      <c r="F16" s="230">
        <f aca="true" t="shared" si="1" ref="F16:H20">F17</f>
        <v>109</v>
      </c>
      <c r="G16" s="230">
        <f t="shared" si="1"/>
        <v>109</v>
      </c>
      <c r="H16" s="230">
        <f>F16-G16</f>
        <v>0</v>
      </c>
      <c r="I16" s="230">
        <f aca="true" t="shared" si="2" ref="I16:I22">G16/F16*100</f>
        <v>100</v>
      </c>
    </row>
    <row r="17" spans="1:9" ht="12.75">
      <c r="A17" s="20"/>
      <c r="B17" s="20" t="s">
        <v>123</v>
      </c>
      <c r="C17" s="33"/>
      <c r="D17" s="20"/>
      <c r="E17" s="31" t="s">
        <v>665</v>
      </c>
      <c r="F17" s="230">
        <f t="shared" si="1"/>
        <v>109</v>
      </c>
      <c r="G17" s="230">
        <f t="shared" si="1"/>
        <v>109</v>
      </c>
      <c r="H17" s="230">
        <f>F17-G17</f>
        <v>0</v>
      </c>
      <c r="I17" s="230">
        <f t="shared" si="2"/>
        <v>100</v>
      </c>
    </row>
    <row r="18" spans="1:9" ht="20.25" customHeight="1">
      <c r="A18" s="20"/>
      <c r="B18" s="20" t="s">
        <v>125</v>
      </c>
      <c r="C18" s="33"/>
      <c r="D18" s="20"/>
      <c r="E18" s="31" t="s">
        <v>126</v>
      </c>
      <c r="F18" s="230">
        <f t="shared" si="1"/>
        <v>109</v>
      </c>
      <c r="G18" s="230">
        <f t="shared" si="1"/>
        <v>109</v>
      </c>
      <c r="H18" s="230">
        <f>F18-G18</f>
        <v>0</v>
      </c>
      <c r="I18" s="230">
        <f t="shared" si="2"/>
        <v>100</v>
      </c>
    </row>
    <row r="19" spans="1:9" ht="25.5" customHeight="1">
      <c r="A19" s="34"/>
      <c r="B19" s="20"/>
      <c r="C19" s="175" t="s">
        <v>543</v>
      </c>
      <c r="D19" s="183"/>
      <c r="E19" s="234" t="s">
        <v>350</v>
      </c>
      <c r="F19" s="174">
        <f t="shared" si="1"/>
        <v>109</v>
      </c>
      <c r="G19" s="174">
        <f t="shared" si="1"/>
        <v>109</v>
      </c>
      <c r="H19" s="174">
        <f t="shared" si="1"/>
        <v>0</v>
      </c>
      <c r="I19" s="43">
        <f t="shared" si="2"/>
        <v>100</v>
      </c>
    </row>
    <row r="20" spans="1:9" ht="24.75" customHeight="1">
      <c r="A20" s="20"/>
      <c r="B20" s="20"/>
      <c r="C20" s="155" t="s">
        <v>642</v>
      </c>
      <c r="D20" s="85"/>
      <c r="E20" s="153" t="s">
        <v>656</v>
      </c>
      <c r="F20" s="154">
        <f t="shared" si="1"/>
        <v>109</v>
      </c>
      <c r="G20" s="154">
        <f t="shared" si="1"/>
        <v>109</v>
      </c>
      <c r="H20" s="154">
        <f t="shared" si="1"/>
        <v>0</v>
      </c>
      <c r="I20" s="36">
        <f t="shared" si="2"/>
        <v>100</v>
      </c>
    </row>
    <row r="21" spans="1:9" ht="33" customHeight="1">
      <c r="A21" s="34"/>
      <c r="B21" s="34"/>
      <c r="C21" s="155"/>
      <c r="D21" s="85" t="s">
        <v>21</v>
      </c>
      <c r="E21" s="153" t="s">
        <v>22</v>
      </c>
      <c r="F21" s="154">
        <v>109</v>
      </c>
      <c r="G21" s="154">
        <v>109</v>
      </c>
      <c r="H21" s="120">
        <f>F21-G21</f>
        <v>0</v>
      </c>
      <c r="I21" s="36">
        <f t="shared" si="2"/>
        <v>100</v>
      </c>
    </row>
    <row r="22" spans="1:9" s="232" customFormat="1" ht="14.25">
      <c r="A22" s="280" t="s">
        <v>666</v>
      </c>
      <c r="B22" s="281"/>
      <c r="C22" s="281"/>
      <c r="D22" s="282"/>
      <c r="E22" s="231"/>
      <c r="F22" s="258">
        <f>F16+F10</f>
        <v>112.3</v>
      </c>
      <c r="G22" s="258">
        <f>G16+G10</f>
        <v>112.3</v>
      </c>
      <c r="H22" s="258">
        <f>H16+H10</f>
        <v>0</v>
      </c>
      <c r="I22" s="259">
        <f t="shared" si="2"/>
        <v>100</v>
      </c>
    </row>
    <row r="24" spans="1:8" ht="12.75" customHeight="1">
      <c r="A24" s="233"/>
      <c r="B24" s="224"/>
      <c r="C24" s="224"/>
      <c r="D24" s="224"/>
      <c r="E24" s="224"/>
      <c r="F24" s="224"/>
      <c r="G24" s="224"/>
      <c r="H24" s="224"/>
    </row>
    <row r="25" spans="1:8" ht="12.75" customHeight="1">
      <c r="A25" s="233"/>
      <c r="B25" s="224"/>
      <c r="C25" s="224"/>
      <c r="D25" s="224"/>
      <c r="E25" s="224"/>
      <c r="F25" s="224"/>
      <c r="G25" s="224"/>
      <c r="H25" s="224"/>
    </row>
  </sheetData>
  <sheetProtection/>
  <mergeCells count="5">
    <mergeCell ref="H1:I1"/>
    <mergeCell ref="H2:I2"/>
    <mergeCell ref="H3:I3"/>
    <mergeCell ref="A5:I5"/>
    <mergeCell ref="A22:D2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2"/>
  <sheetViews>
    <sheetView view="pageBreakPreview" zoomScale="110" zoomScaleSheetLayoutView="110" zoomScalePageLayoutView="0" workbookViewId="0" topLeftCell="A1">
      <selection activeCell="D3" sqref="D3:E3"/>
    </sheetView>
  </sheetViews>
  <sheetFormatPr defaultColWidth="9.140625" defaultRowHeight="15" outlineLevelCol="1"/>
  <cols>
    <col min="1" max="1" width="26.28125" style="21" customWidth="1"/>
    <col min="2" max="2" width="50.7109375" style="16" customWidth="1"/>
    <col min="3" max="3" width="16.00390625" style="18" customWidth="1" outlineLevel="1"/>
    <col min="4" max="4" width="16.421875" style="18" customWidth="1" outlineLevel="1"/>
    <col min="5" max="5" width="18.140625" style="18" customWidth="1"/>
    <col min="6" max="16384" width="9.140625" style="18" customWidth="1"/>
  </cols>
  <sheetData>
    <row r="1" spans="4:5" ht="22.5" customHeight="1">
      <c r="D1" s="272" t="s">
        <v>83</v>
      </c>
      <c r="E1" s="272"/>
    </row>
    <row r="2" spans="4:5" ht="30" customHeight="1">
      <c r="D2" s="271" t="s">
        <v>847</v>
      </c>
      <c r="E2" s="271"/>
    </row>
    <row r="3" spans="4:5" ht="16.5" customHeight="1">
      <c r="D3" s="271" t="s">
        <v>853</v>
      </c>
      <c r="E3" s="271"/>
    </row>
    <row r="4" spans="4:5" ht="20.25" customHeight="1">
      <c r="D4" s="241"/>
      <c r="E4" s="241"/>
    </row>
    <row r="5" spans="1:5" ht="33.75" customHeight="1">
      <c r="A5" s="283" t="s">
        <v>841</v>
      </c>
      <c r="B5" s="283"/>
      <c r="C5" s="283"/>
      <c r="D5" s="283"/>
      <c r="E5" s="283"/>
    </row>
    <row r="7" spans="1:5" ht="42.75" customHeight="1">
      <c r="A7" s="6" t="s">
        <v>34</v>
      </c>
      <c r="B7" s="58" t="s">
        <v>12</v>
      </c>
      <c r="C7" s="58" t="s">
        <v>244</v>
      </c>
      <c r="D7" s="59" t="s">
        <v>245</v>
      </c>
      <c r="E7" s="118" t="s">
        <v>246</v>
      </c>
    </row>
    <row r="8" spans="1:5" ht="12" customHeight="1">
      <c r="A8" s="22">
        <v>1</v>
      </c>
      <c r="B8" s="22">
        <v>2</v>
      </c>
      <c r="C8" s="22"/>
      <c r="D8" s="22"/>
      <c r="E8" s="22"/>
    </row>
    <row r="9" spans="1:5" ht="23.25" customHeight="1">
      <c r="A9" s="64" t="s">
        <v>89</v>
      </c>
      <c r="B9" s="65" t="s">
        <v>190</v>
      </c>
      <c r="C9" s="62">
        <f>C10-C12</f>
        <v>17000</v>
      </c>
      <c r="D9" s="100">
        <f>D10-D12</f>
        <v>8000</v>
      </c>
      <c r="E9" s="100">
        <f>E10-E12</f>
        <v>9000</v>
      </c>
    </row>
    <row r="10" spans="1:5" ht="23.25" customHeight="1">
      <c r="A10" s="22" t="s">
        <v>195</v>
      </c>
      <c r="B10" s="63" t="s">
        <v>191</v>
      </c>
      <c r="C10" s="57">
        <f>C11</f>
        <v>52000</v>
      </c>
      <c r="D10" s="101">
        <f>D11</f>
        <v>52000</v>
      </c>
      <c r="E10" s="101">
        <f>E11</f>
        <v>0</v>
      </c>
    </row>
    <row r="11" spans="1:5" ht="24.75" customHeight="1">
      <c r="A11" s="22" t="s">
        <v>354</v>
      </c>
      <c r="B11" s="63" t="s">
        <v>355</v>
      </c>
      <c r="C11" s="57">
        <v>52000</v>
      </c>
      <c r="D11" s="101">
        <v>52000</v>
      </c>
      <c r="E11" s="101">
        <f>C11-D11</f>
        <v>0</v>
      </c>
    </row>
    <row r="12" spans="1:5" ht="22.5">
      <c r="A12" s="22" t="s">
        <v>196</v>
      </c>
      <c r="B12" s="63" t="s">
        <v>203</v>
      </c>
      <c r="C12" s="57">
        <f>C13</f>
        <v>35000</v>
      </c>
      <c r="D12" s="101">
        <f>D13</f>
        <v>44000</v>
      </c>
      <c r="E12" s="101">
        <f>E13</f>
        <v>-9000</v>
      </c>
    </row>
    <row r="13" spans="1:5" ht="22.5">
      <c r="A13" s="22" t="s">
        <v>356</v>
      </c>
      <c r="B13" s="63" t="s">
        <v>357</v>
      </c>
      <c r="C13" s="57">
        <v>35000</v>
      </c>
      <c r="D13" s="101">
        <v>44000</v>
      </c>
      <c r="E13" s="101">
        <f>C13-D13</f>
        <v>-9000</v>
      </c>
    </row>
    <row r="14" spans="1:5" s="19" customFormat="1" ht="12.75">
      <c r="A14" s="60" t="s">
        <v>90</v>
      </c>
      <c r="B14" s="61" t="str">
        <f>'[1]Прил №13'!C18</f>
        <v>Изменение остатков средств на счетах по учету средств в бюджете</v>
      </c>
      <c r="C14" s="62">
        <f>C18+C22</f>
        <v>1308.9</v>
      </c>
      <c r="D14" s="62">
        <f>D18+D22</f>
        <v>-14874.4</v>
      </c>
      <c r="E14" s="62">
        <f>E18+E22</f>
        <v>16183.3</v>
      </c>
    </row>
    <row r="15" spans="1:5" s="19" customFormat="1" ht="12.75">
      <c r="A15" s="22" t="s">
        <v>192</v>
      </c>
      <c r="B15" s="63" t="s">
        <v>181</v>
      </c>
      <c r="C15" s="57">
        <f aca="true" t="shared" si="0" ref="C15:E17">C16</f>
        <v>0</v>
      </c>
      <c r="D15" s="57">
        <f t="shared" si="0"/>
        <v>-14874.4</v>
      </c>
      <c r="E15" s="57">
        <f t="shared" si="0"/>
        <v>14874.4</v>
      </c>
    </row>
    <row r="16" spans="1:5" s="19" customFormat="1" ht="12.75">
      <c r="A16" s="22" t="s">
        <v>193</v>
      </c>
      <c r="B16" s="63" t="s">
        <v>182</v>
      </c>
      <c r="C16" s="57">
        <f t="shared" si="0"/>
        <v>0</v>
      </c>
      <c r="D16" s="57">
        <f t="shared" si="0"/>
        <v>-14874.4</v>
      </c>
      <c r="E16" s="57">
        <f t="shared" si="0"/>
        <v>14874.4</v>
      </c>
    </row>
    <row r="17" spans="1:5" s="19" customFormat="1" ht="12.75">
      <c r="A17" s="22" t="s">
        <v>194</v>
      </c>
      <c r="B17" s="98" t="s">
        <v>183</v>
      </c>
      <c r="C17" s="57">
        <f t="shared" si="0"/>
        <v>0</v>
      </c>
      <c r="D17" s="57">
        <f t="shared" si="0"/>
        <v>-14874.4</v>
      </c>
      <c r="E17" s="57">
        <f t="shared" si="0"/>
        <v>14874.4</v>
      </c>
    </row>
    <row r="18" spans="1:5" ht="12.75">
      <c r="A18" s="22" t="s">
        <v>91</v>
      </c>
      <c r="B18" s="63" t="s">
        <v>92</v>
      </c>
      <c r="C18" s="57"/>
      <c r="D18" s="57">
        <v>-14874.4</v>
      </c>
      <c r="E18" s="57">
        <f>C18-D18</f>
        <v>14874.4</v>
      </c>
    </row>
    <row r="19" spans="1:5" ht="12.75">
      <c r="A19" s="22" t="s">
        <v>184</v>
      </c>
      <c r="B19" s="63" t="s">
        <v>185</v>
      </c>
      <c r="C19" s="57">
        <f aca="true" t="shared" si="1" ref="C19:E21">C20</f>
        <v>1308.9</v>
      </c>
      <c r="D19" s="57">
        <f>D20</f>
        <v>0</v>
      </c>
      <c r="E19" s="57">
        <f t="shared" si="1"/>
        <v>1308.9</v>
      </c>
    </row>
    <row r="20" spans="1:5" ht="12.75">
      <c r="A20" s="22" t="s">
        <v>186</v>
      </c>
      <c r="B20" s="63" t="s">
        <v>187</v>
      </c>
      <c r="C20" s="57">
        <f t="shared" si="1"/>
        <v>1308.9</v>
      </c>
      <c r="D20" s="57">
        <f>D21</f>
        <v>0</v>
      </c>
      <c r="E20" s="57">
        <f t="shared" si="1"/>
        <v>1308.9</v>
      </c>
    </row>
    <row r="21" spans="1:5" ht="12.75">
      <c r="A21" s="22" t="s">
        <v>188</v>
      </c>
      <c r="B21" s="63" t="s">
        <v>189</v>
      </c>
      <c r="C21" s="57">
        <f t="shared" si="1"/>
        <v>1308.9</v>
      </c>
      <c r="D21" s="57">
        <f>D22</f>
        <v>0</v>
      </c>
      <c r="E21" s="57">
        <f t="shared" si="1"/>
        <v>1308.9</v>
      </c>
    </row>
    <row r="22" spans="1:5" ht="12.75">
      <c r="A22" s="22" t="s">
        <v>93</v>
      </c>
      <c r="B22" s="63" t="s">
        <v>94</v>
      </c>
      <c r="C22" s="57">
        <v>1308.9</v>
      </c>
      <c r="D22" s="57"/>
      <c r="E22" s="57">
        <f>C22-D22</f>
        <v>1308.9</v>
      </c>
    </row>
    <row r="23" spans="1:5" ht="21.75" customHeight="1" hidden="1">
      <c r="A23" s="66" t="s">
        <v>13</v>
      </c>
      <c r="B23" s="65" t="s">
        <v>233</v>
      </c>
      <c r="C23" s="62">
        <f>C24</f>
        <v>0</v>
      </c>
      <c r="D23" s="62">
        <f>D25-D27</f>
        <v>0</v>
      </c>
      <c r="E23" s="62">
        <f>E25-E27</f>
        <v>0</v>
      </c>
    </row>
    <row r="24" spans="1:5" ht="21.75" customHeight="1" hidden="1">
      <c r="A24" s="22" t="s">
        <v>235</v>
      </c>
      <c r="B24" s="63" t="s">
        <v>236</v>
      </c>
      <c r="C24" s="62">
        <f>C25-C26</f>
        <v>0</v>
      </c>
      <c r="D24" s="62"/>
      <c r="E24" s="62"/>
    </row>
    <row r="25" spans="1:5" ht="24.75" customHeight="1" hidden="1">
      <c r="A25" s="22" t="s">
        <v>234</v>
      </c>
      <c r="B25" s="63" t="s">
        <v>230</v>
      </c>
      <c r="C25" s="57">
        <v>0</v>
      </c>
      <c r="D25" s="57"/>
      <c r="E25" s="57"/>
    </row>
    <row r="26" spans="1:5" ht="36" customHeight="1" hidden="1">
      <c r="A26" s="22" t="s">
        <v>238</v>
      </c>
      <c r="B26" s="63" t="s">
        <v>237</v>
      </c>
      <c r="C26" s="57">
        <f>C27</f>
        <v>0</v>
      </c>
      <c r="D26" s="57"/>
      <c r="E26" s="57"/>
    </row>
    <row r="27" spans="1:5" ht="34.5" customHeight="1" hidden="1">
      <c r="A27" s="22" t="s">
        <v>239</v>
      </c>
      <c r="B27" s="63" t="s">
        <v>231</v>
      </c>
      <c r="C27" s="57">
        <v>0</v>
      </c>
      <c r="D27" s="57"/>
      <c r="E27" s="57"/>
    </row>
    <row r="28" spans="1:5" ht="13.5" customHeight="1">
      <c r="A28" s="67"/>
      <c r="B28" s="69"/>
      <c r="C28" s="68"/>
      <c r="D28" s="68"/>
      <c r="E28" s="68"/>
    </row>
    <row r="29" spans="1:5" ht="12.75">
      <c r="A29" s="70"/>
      <c r="B29" s="71" t="s">
        <v>14</v>
      </c>
      <c r="C29" s="62">
        <f>C9+C14</f>
        <v>18308.9</v>
      </c>
      <c r="D29" s="62">
        <f>D9+D14</f>
        <v>-6874.4</v>
      </c>
      <c r="E29" s="62">
        <f>E9+E14</f>
        <v>25183.3</v>
      </c>
    </row>
    <row r="31" spans="3:5" ht="12.75">
      <c r="C31" s="156">
        <f>'П №1'!C109</f>
        <v>-18308.9</v>
      </c>
      <c r="D31" s="156">
        <f>'П №1'!D109</f>
        <v>6874.399999999936</v>
      </c>
      <c r="E31" s="156">
        <f>'П №1'!E109</f>
        <v>-25183.299999999937</v>
      </c>
    </row>
    <row r="32" spans="3:5" ht="12.75">
      <c r="C32" s="262">
        <f>C29+C31</f>
        <v>0</v>
      </c>
      <c r="D32" s="243">
        <f>D29+D31</f>
        <v>-6.366462912410498E-11</v>
      </c>
      <c r="E32" s="243">
        <f>E29+E31</f>
        <v>6.184563972055912E-11</v>
      </c>
    </row>
    <row r="33" ht="12.75">
      <c r="C33" s="72"/>
    </row>
    <row r="42" ht="15.75">
      <c r="B42" s="46"/>
    </row>
  </sheetData>
  <sheetProtection/>
  <mergeCells count="4">
    <mergeCell ref="D3:E3"/>
    <mergeCell ref="A5:E5"/>
    <mergeCell ref="D1:E1"/>
    <mergeCell ref="D2:E2"/>
  </mergeCells>
  <printOptions/>
  <pageMargins left="0.5905511811023623" right="0.35433070866141736" top="0.984251968503937" bottom="0.984251968503937" header="0.5118110236220472" footer="0.5118110236220472"/>
  <pageSetup fitToHeight="0" fitToWidth="1" horizontalDpi="300" verticalDpi="300" orientation="portrait" paperSize="9" scale="73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8"/>
  <sheetViews>
    <sheetView view="pageBreakPreview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8.57421875" style="48" customWidth="1"/>
    <col min="2" max="2" width="53.57421875" style="48" customWidth="1"/>
    <col min="3" max="3" width="15.140625" style="48" customWidth="1"/>
    <col min="4" max="5" width="16.00390625" style="49" customWidth="1"/>
    <col min="6" max="6" width="0.42578125" style="49" customWidth="1"/>
    <col min="7" max="16384" width="9.140625" style="49" customWidth="1"/>
  </cols>
  <sheetData>
    <row r="1" spans="1:2" ht="12.75">
      <c r="A1" s="47"/>
      <c r="B1" s="47"/>
    </row>
    <row r="2" spans="1:6" ht="12.75">
      <c r="A2" s="47"/>
      <c r="B2" s="47"/>
      <c r="C2" s="5"/>
      <c r="D2" s="272" t="s">
        <v>268</v>
      </c>
      <c r="E2" s="272"/>
      <c r="F2" s="5"/>
    </row>
    <row r="3" spans="1:6" ht="41.25" customHeight="1">
      <c r="A3" s="47"/>
      <c r="B3" s="47"/>
      <c r="C3" s="26"/>
      <c r="D3" s="271" t="s">
        <v>847</v>
      </c>
      <c r="E3" s="271"/>
      <c r="F3" s="126"/>
    </row>
    <row r="4" spans="1:6" ht="20.25" customHeight="1">
      <c r="A4" s="47"/>
      <c r="B4" s="47"/>
      <c r="C4" s="94"/>
      <c r="D4" s="271" t="s">
        <v>853</v>
      </c>
      <c r="E4" s="271"/>
      <c r="F4" s="126"/>
    </row>
    <row r="5" spans="1:6" ht="15.75" customHeight="1">
      <c r="A5" s="47"/>
      <c r="B5" s="47"/>
      <c r="C5" s="94"/>
      <c r="D5" s="125"/>
      <c r="E5" s="125"/>
      <c r="F5" s="126"/>
    </row>
    <row r="6" spans="1:5" ht="33.75" customHeight="1">
      <c r="A6" s="284" t="s">
        <v>842</v>
      </c>
      <c r="B6" s="284"/>
      <c r="C6" s="284"/>
      <c r="D6" s="284"/>
      <c r="E6" s="278"/>
    </row>
    <row r="7" spans="1:2" ht="12.75">
      <c r="A7" s="47"/>
      <c r="B7" s="47"/>
    </row>
    <row r="8" spans="1:5" ht="25.5">
      <c r="A8" s="50" t="s">
        <v>163</v>
      </c>
      <c r="B8" s="50" t="s">
        <v>0</v>
      </c>
      <c r="C8" s="58" t="s">
        <v>244</v>
      </c>
      <c r="D8" s="50" t="s">
        <v>245</v>
      </c>
      <c r="E8" s="118" t="s">
        <v>246</v>
      </c>
    </row>
    <row r="9" spans="1:5" ht="25.5">
      <c r="A9" s="51" t="s">
        <v>1</v>
      </c>
      <c r="B9" s="52" t="s">
        <v>2</v>
      </c>
      <c r="C9" s="130">
        <f>C10-C11</f>
        <v>17000</v>
      </c>
      <c r="D9" s="130">
        <f>D10-D11</f>
        <v>8000</v>
      </c>
      <c r="E9" s="130">
        <f>C9-D9</f>
        <v>9000</v>
      </c>
    </row>
    <row r="10" spans="1:5" ht="25.5">
      <c r="A10" s="51" t="s">
        <v>3</v>
      </c>
      <c r="B10" s="52" t="s">
        <v>4</v>
      </c>
      <c r="C10" s="53">
        <v>52000</v>
      </c>
      <c r="D10" s="122">
        <v>52000</v>
      </c>
      <c r="E10" s="131">
        <f>C10-D10</f>
        <v>0</v>
      </c>
    </row>
    <row r="11" spans="1:5" ht="25.5" customHeight="1">
      <c r="A11" s="51" t="s">
        <v>5</v>
      </c>
      <c r="B11" s="52" t="s">
        <v>6</v>
      </c>
      <c r="C11" s="53">
        <v>35000</v>
      </c>
      <c r="D11" s="122">
        <v>44000</v>
      </c>
      <c r="E11" s="131">
        <f>C11-D11</f>
        <v>-9000</v>
      </c>
    </row>
    <row r="12" spans="1:5" ht="25.5" hidden="1">
      <c r="A12" s="51" t="s">
        <v>7</v>
      </c>
      <c r="B12" s="52" t="s">
        <v>8</v>
      </c>
      <c r="C12" s="57">
        <f>C13-C14</f>
        <v>0</v>
      </c>
      <c r="D12" s="123">
        <f>D13-D14</f>
        <v>0</v>
      </c>
      <c r="E12" s="50" t="s">
        <v>204</v>
      </c>
    </row>
    <row r="13" spans="1:5" ht="12.75" hidden="1">
      <c r="A13" s="51" t="s">
        <v>9</v>
      </c>
      <c r="B13" s="56" t="s">
        <v>10</v>
      </c>
      <c r="C13" s="57">
        <f>'[1]Прил№5'!C18</f>
        <v>0</v>
      </c>
      <c r="D13" s="123">
        <v>0</v>
      </c>
      <c r="E13" s="50" t="s">
        <v>204</v>
      </c>
    </row>
    <row r="14" spans="1:5" ht="12.75" hidden="1">
      <c r="A14" s="51" t="s">
        <v>11</v>
      </c>
      <c r="B14" s="56" t="s">
        <v>6</v>
      </c>
      <c r="C14" s="57">
        <v>0</v>
      </c>
      <c r="D14" s="123">
        <v>0</v>
      </c>
      <c r="E14" s="50" t="s">
        <v>204</v>
      </c>
    </row>
    <row r="15" spans="1:5" ht="12.75" hidden="1">
      <c r="A15" s="51"/>
      <c r="B15" s="52"/>
      <c r="C15" s="53"/>
      <c r="D15" s="50"/>
      <c r="E15" s="50"/>
    </row>
    <row r="16" spans="1:5" ht="12.75" hidden="1">
      <c r="A16" s="51"/>
      <c r="B16" s="52"/>
      <c r="C16" s="53"/>
      <c r="D16" s="50"/>
      <c r="E16" s="50"/>
    </row>
    <row r="18" spans="3:4" ht="12.75">
      <c r="C18" s="54"/>
      <c r="D18" s="55"/>
    </row>
  </sheetData>
  <sheetProtection/>
  <mergeCells count="4">
    <mergeCell ref="A6:E6"/>
    <mergeCell ref="D2:E2"/>
    <mergeCell ref="D3:E3"/>
    <mergeCell ref="D4:E4"/>
  </mergeCells>
  <printOptions/>
  <pageMargins left="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"/>
  <sheetViews>
    <sheetView view="pageBreakPreview" zoomScaleSheetLayoutView="100" workbookViewId="0" topLeftCell="A1">
      <selection activeCell="G3" sqref="G3:H3"/>
    </sheetView>
  </sheetViews>
  <sheetFormatPr defaultColWidth="9.140625" defaultRowHeight="15"/>
  <cols>
    <col min="1" max="1" width="9.140625" style="127" customWidth="1"/>
    <col min="2" max="2" width="29.421875" style="127" bestFit="1" customWidth="1"/>
    <col min="3" max="3" width="22.57421875" style="127" bestFit="1" customWidth="1"/>
    <col min="4" max="4" width="28.140625" style="127" customWidth="1"/>
    <col min="5" max="5" width="18.8515625" style="127" customWidth="1"/>
    <col min="6" max="8" width="17.8515625" style="127" customWidth="1"/>
  </cols>
  <sheetData>
    <row r="1" spans="7:8" ht="15">
      <c r="G1" s="272" t="s">
        <v>667</v>
      </c>
      <c r="H1" s="272"/>
    </row>
    <row r="2" spans="7:8" ht="31.5" customHeight="1">
      <c r="G2" s="271" t="s">
        <v>847</v>
      </c>
      <c r="H2" s="271"/>
    </row>
    <row r="3" spans="7:8" ht="15.75" customHeight="1">
      <c r="G3" s="271" t="s">
        <v>853</v>
      </c>
      <c r="H3" s="271"/>
    </row>
    <row r="4" spans="7:8" ht="15">
      <c r="G4" s="5"/>
      <c r="H4" s="5"/>
    </row>
    <row r="5" spans="1:8" ht="15.75">
      <c r="A5" s="285" t="s">
        <v>843</v>
      </c>
      <c r="B5" s="285"/>
      <c r="C5" s="285"/>
      <c r="D5" s="285"/>
      <c r="E5" s="285"/>
      <c r="F5" s="285"/>
      <c r="G5" s="285"/>
      <c r="H5" s="285"/>
    </row>
    <row r="8" spans="1:8" ht="15.75">
      <c r="A8" s="286" t="s">
        <v>251</v>
      </c>
      <c r="B8" s="286" t="s">
        <v>252</v>
      </c>
      <c r="C8" s="286" t="s">
        <v>253</v>
      </c>
      <c r="D8" s="286" t="s">
        <v>254</v>
      </c>
      <c r="E8" s="286" t="s">
        <v>255</v>
      </c>
      <c r="F8" s="286"/>
      <c r="G8" s="286"/>
      <c r="H8" s="286"/>
    </row>
    <row r="9" spans="1:8" ht="220.5">
      <c r="A9" s="286"/>
      <c r="B9" s="286"/>
      <c r="C9" s="286"/>
      <c r="D9" s="286"/>
      <c r="E9" s="128" t="s">
        <v>256</v>
      </c>
      <c r="F9" s="128" t="s">
        <v>257</v>
      </c>
      <c r="G9" s="128" t="s">
        <v>258</v>
      </c>
      <c r="H9" s="128" t="s">
        <v>259</v>
      </c>
    </row>
    <row r="10" spans="1:8" ht="15.75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</row>
    <row r="11" spans="1:8" ht="15.75">
      <c r="A11" s="129">
        <v>1</v>
      </c>
      <c r="B11" s="129" t="s">
        <v>204</v>
      </c>
      <c r="C11" s="129" t="s">
        <v>204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</row>
    <row r="12" spans="1:8" ht="15.75">
      <c r="A12" s="129"/>
      <c r="B12" s="129" t="s">
        <v>260</v>
      </c>
      <c r="C12" s="129"/>
      <c r="D12" s="129">
        <v>0</v>
      </c>
      <c r="E12" s="129">
        <v>0</v>
      </c>
      <c r="F12" s="129">
        <v>0</v>
      </c>
      <c r="G12" s="129">
        <v>0</v>
      </c>
      <c r="H12" s="129">
        <v>0</v>
      </c>
    </row>
  </sheetData>
  <sheetProtection/>
  <mergeCells count="9">
    <mergeCell ref="G1:H1"/>
    <mergeCell ref="G2:H2"/>
    <mergeCell ref="G3:H3"/>
    <mergeCell ref="A5:H5"/>
    <mergeCell ref="A8:A9"/>
    <mergeCell ref="B8:B9"/>
    <mergeCell ref="C8:C9"/>
    <mergeCell ref="D8:D9"/>
    <mergeCell ref="E8:H8"/>
  </mergeCells>
  <printOptions/>
  <pageMargins left="0.433070866141732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"/>
  <sheetViews>
    <sheetView zoomScalePageLayoutView="0" workbookViewId="0" topLeftCell="A1">
      <selection activeCell="E4" sqref="E4:F4"/>
    </sheetView>
  </sheetViews>
  <sheetFormatPr defaultColWidth="11.28125" defaultRowHeight="15" outlineLevelRow="1"/>
  <cols>
    <col min="1" max="1" width="6.7109375" style="48" customWidth="1"/>
    <col min="2" max="2" width="58.00390625" style="48" customWidth="1"/>
    <col min="3" max="3" width="22.00390625" style="48" customWidth="1"/>
    <col min="4" max="4" width="18.8515625" style="103" customWidth="1"/>
    <col min="5" max="5" width="16.28125" style="49" customWidth="1"/>
    <col min="6" max="6" width="15.57421875" style="49" customWidth="1"/>
    <col min="7" max="16384" width="11.28125" style="49" customWidth="1"/>
  </cols>
  <sheetData>
    <row r="1" spans="1:3" ht="12.75">
      <c r="A1" s="47"/>
      <c r="B1" s="47"/>
      <c r="C1" s="47"/>
    </row>
    <row r="2" spans="1:6" ht="15" customHeight="1">
      <c r="A2" s="47"/>
      <c r="B2" s="47"/>
      <c r="C2" s="137"/>
      <c r="E2" s="272" t="s">
        <v>728</v>
      </c>
      <c r="F2" s="272"/>
    </row>
    <row r="3" spans="1:6" ht="40.5" customHeight="1">
      <c r="A3" s="47"/>
      <c r="B3" s="47"/>
      <c r="C3" s="288"/>
      <c r="D3" s="288"/>
      <c r="E3" s="271" t="s">
        <v>847</v>
      </c>
      <c r="F3" s="271"/>
    </row>
    <row r="4" spans="1:6" ht="15" customHeight="1">
      <c r="A4" s="47"/>
      <c r="B4" s="47"/>
      <c r="C4" s="124"/>
      <c r="E4" s="271" t="s">
        <v>853</v>
      </c>
      <c r="F4" s="271"/>
    </row>
    <row r="5" spans="1:3" ht="12.75">
      <c r="A5" s="47"/>
      <c r="B5" s="47"/>
      <c r="C5" s="47"/>
    </row>
    <row r="6" spans="1:6" ht="48.75" customHeight="1">
      <c r="A6" s="287" t="s">
        <v>844</v>
      </c>
      <c r="B6" s="287"/>
      <c r="C6" s="287"/>
      <c r="D6" s="287"/>
      <c r="E6" s="287"/>
      <c r="F6" s="287"/>
    </row>
    <row r="7" spans="1:3" ht="12.75">
      <c r="A7" s="47"/>
      <c r="B7" s="47"/>
      <c r="C7" s="47"/>
    </row>
    <row r="8" spans="1:6" ht="36" customHeight="1">
      <c r="A8" s="77" t="s">
        <v>163</v>
      </c>
      <c r="B8" s="77" t="s">
        <v>266</v>
      </c>
      <c r="C8" s="135" t="s">
        <v>244</v>
      </c>
      <c r="D8" s="136" t="s">
        <v>245</v>
      </c>
      <c r="E8" s="135" t="s">
        <v>246</v>
      </c>
      <c r="F8" s="135" t="s">
        <v>247</v>
      </c>
    </row>
    <row r="9" spans="1:6" ht="94.5" customHeight="1" outlineLevel="1">
      <c r="A9" s="133">
        <v>1</v>
      </c>
      <c r="B9" s="134" t="s">
        <v>265</v>
      </c>
      <c r="C9" s="141">
        <v>15361.8</v>
      </c>
      <c r="D9" s="141">
        <v>13755.800000000001</v>
      </c>
      <c r="E9" s="141">
        <f>C9-D9</f>
        <v>1605.9999999999982</v>
      </c>
      <c r="F9" s="141">
        <f>D9/C9*100</f>
        <v>89.5454959705243</v>
      </c>
    </row>
    <row r="10" spans="1:6" ht="94.5" customHeight="1" outlineLevel="1">
      <c r="A10" s="133">
        <v>2</v>
      </c>
      <c r="B10" s="80" t="s">
        <v>264</v>
      </c>
      <c r="C10" s="141">
        <v>35317.5</v>
      </c>
      <c r="D10" s="141">
        <v>31995.8</v>
      </c>
      <c r="E10" s="141">
        <f>C10-D10</f>
        <v>3321.7000000000007</v>
      </c>
      <c r="F10" s="141">
        <f>D10/C10*100</f>
        <v>90.59474764635095</v>
      </c>
    </row>
    <row r="11" spans="1:6" ht="94.5" customHeight="1" hidden="1" outlineLevel="1">
      <c r="A11" s="132" t="s">
        <v>263</v>
      </c>
      <c r="B11" s="80" t="s">
        <v>262</v>
      </c>
      <c r="C11" s="141">
        <v>0</v>
      </c>
      <c r="D11" s="140" t="s">
        <v>204</v>
      </c>
      <c r="E11" s="142" t="s">
        <v>204</v>
      </c>
      <c r="F11" s="138" t="s">
        <v>204</v>
      </c>
    </row>
    <row r="12" spans="1:6" ht="15.75" outlineLevel="1">
      <c r="A12" s="82"/>
      <c r="B12" s="83" t="s">
        <v>162</v>
      </c>
      <c r="C12" s="139">
        <f>SUM(C9:C11)</f>
        <v>50679.3</v>
      </c>
      <c r="D12" s="139">
        <f>SUM(D9:D11)</f>
        <v>45751.6</v>
      </c>
      <c r="E12" s="139">
        <f>SUM(E9:E11)</f>
        <v>4927.699999999999</v>
      </c>
      <c r="F12" s="139">
        <f>D12/C12*100</f>
        <v>90.27670074369614</v>
      </c>
    </row>
  </sheetData>
  <sheetProtection/>
  <mergeCells count="5">
    <mergeCell ref="A6:F6"/>
    <mergeCell ref="C3:D3"/>
    <mergeCell ref="E3:F3"/>
    <mergeCell ref="E4:F4"/>
    <mergeCell ref="E2:F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2018-03-29T06:21:00Z</cp:lastPrinted>
  <dcterms:created xsi:type="dcterms:W3CDTF">2010-10-26T04:55:36Z</dcterms:created>
  <dcterms:modified xsi:type="dcterms:W3CDTF">2018-06-21T10:44:41Z</dcterms:modified>
  <cp:category/>
  <cp:version/>
  <cp:contentType/>
  <cp:contentStatus/>
</cp:coreProperties>
</file>