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15" windowWidth="15480" windowHeight="9285" tabRatio="753" activeTab="9"/>
  </bookViews>
  <sheets>
    <sheet name="П №1" sheetId="1" r:id="rId1"/>
    <sheet name="П № 2" sheetId="2" r:id="rId2"/>
    <sheet name="П № 3" sheetId="3" r:id="rId3"/>
    <sheet name="П № 4" sheetId="4" r:id="rId4"/>
    <sheet name="П №5" sheetId="5" r:id="rId5"/>
    <sheet name="П № 6" sheetId="6" r:id="rId6"/>
    <sheet name="П № 7" sheetId="7" r:id="rId7"/>
    <sheet name="П №8" sheetId="8" r:id="rId8"/>
    <sheet name="П №9" sheetId="9" r:id="rId9"/>
    <sheet name="П № 10" sheetId="10" r:id="rId10"/>
  </sheets>
  <externalReferences>
    <externalReference r:id="rId13"/>
  </externalReferences>
  <definedNames>
    <definedName name="_xlnm._FilterDatabase" localSheetId="9" hidden="1">'П № 10'!$B$8:$D$12</definedName>
    <definedName name="_xlnm._FilterDatabase" localSheetId="1" hidden="1">'П № 2'!$A$8:$G$375</definedName>
    <definedName name="_xlnm._FilterDatabase" localSheetId="2" hidden="1">'П № 3'!$A$8:$H$512</definedName>
    <definedName name="_xlnm._FilterDatabase" localSheetId="3" hidden="1">'П № 4'!$A$8:$I$524</definedName>
    <definedName name="_xlnm.Print_Titles" localSheetId="1">'П № 2'!$8:$8</definedName>
    <definedName name="_xlnm.Print_Titles" localSheetId="2">'П № 3'!$8:$8</definedName>
    <definedName name="_xlnm.Print_Titles" localSheetId="3">'П № 4'!$8:$8</definedName>
    <definedName name="_xlnm.Print_Area" localSheetId="9">'П № 10'!$A$1:$I$24</definedName>
    <definedName name="_xlnm.Print_Area" localSheetId="1">'П № 2'!$A$1:$G$380</definedName>
    <definedName name="_xlnm.Print_Area" localSheetId="2">'П № 3'!$A$1:$H$517</definedName>
    <definedName name="_xlnm.Print_Area" localSheetId="3">'П № 4'!$A$1:$I$529</definedName>
    <definedName name="_xlnm.Print_Area" localSheetId="5">'П № 6'!$A$1:$E$30</definedName>
    <definedName name="_xlnm.Print_Area" localSheetId="6">'П № 7'!$A$1:$F$16</definedName>
    <definedName name="_xlnm.Print_Area" localSheetId="0">'П №1'!$A$1:$F$113</definedName>
  </definedNames>
  <calcPr fullCalcOnLoad="1"/>
</workbook>
</file>

<file path=xl/sharedStrings.xml><?xml version="1.0" encoding="utf-8"?>
<sst xmlns="http://schemas.openxmlformats.org/spreadsheetml/2006/main" count="3219" uniqueCount="882">
  <si>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</t>
  </si>
  <si>
    <t xml:space="preserve">Основное мероприятие "Обеспечение деятельности казенного учреждения" </t>
  </si>
  <si>
    <t xml:space="preserve">Основное мероприятие "Проектирование и строительство распределительного газопровода к жилым домам усадебной застройки по ул. Новой стройки от дома №29 (в границах пер. Безымянный - пер. Речной) в микрорайоне Матросова г. Краснокамска" </t>
  </si>
  <si>
    <t>Проектирование, строительство (реконструкция) объектов общественной инфраструктуры</t>
  </si>
  <si>
    <t>Проектирование и строительство объекта "Закольцовка системы газоснабжения ул. Калинина г.Краснокамска"</t>
  </si>
  <si>
    <t>Основное мероприятие "Реконструкция,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</si>
  <si>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Реализация муниципальных программ, приоритетных муниципальных проектов в рамках приоритетных региональных проектов, инвестиционых проектов Краснокамского городского поселения</t>
  </si>
  <si>
    <t>Основное мероприятие "Устройство участка автомобильной дороги ул. 50 лет Октября"</t>
  </si>
  <si>
    <t xml:space="preserve">Проектирование, строительство (реконструкция), капитальный ремонт, ремонт и содержание автомобильных дорог </t>
  </si>
  <si>
    <t>Основное мероприятие "Устройство участка автомобильной дороги территории усадебной застройки в районе ул. Пушкина города Краснокамска"</t>
  </si>
  <si>
    <t>Основное мероприятие "Капитальный ремонт и модернизация жилищного фонда"</t>
  </si>
  <si>
    <t>Обеспечение мероприятий по капитальному ремонту жилищного фонда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</si>
  <si>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</si>
  <si>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Основное мероприятие "Ремонт автомобильных дорог общего пользования местного значения"</t>
  </si>
  <si>
    <t>Основное мероприятие "Приоритетный муниципальный проект "Первичные меры пожарной безопасности и благоустройство территории"</t>
  </si>
  <si>
    <t>Подпрограмма "Содержание и ремонт объектов коммунального хозяйства"</t>
  </si>
  <si>
    <t>Основное мероприятие "Содержание и ремонт объектов коммунального хозяйства"</t>
  </si>
  <si>
    <t>Мероприятия в области коммунального хозяйства</t>
  </si>
  <si>
    <t>Основное мероприятие "Содержание и ремонт объектов жилищного хозяйства"</t>
  </si>
  <si>
    <t>Мероприятия в области жилищного хозяйства</t>
  </si>
  <si>
    <t>Основное мероприятие "Уличное освещение"</t>
  </si>
  <si>
    <t>Мероприятия по благоустройству территории Краснокамского городского поселения</t>
  </si>
  <si>
    <t>Основное мероприятие "Озеленение"</t>
  </si>
  <si>
    <t>Основное мероприятие "Организация сбора и вывоза ТБО"</t>
  </si>
  <si>
    <t>Основное мероприятие "Прочее благоустройство"</t>
  </si>
  <si>
    <t xml:space="preserve">Основное мероприятие "Приоритетный муниципальный проект "Первичные меры пожарной безопасности и благоустройство территории" </t>
  </si>
  <si>
    <t>Подпрограмма "Лесное хозяйство"</t>
  </si>
  <si>
    <t xml:space="preserve">Основное мероприятие "Лесоустройство" </t>
  </si>
  <si>
    <t>Мероприятия в области лесного хозяйства</t>
  </si>
  <si>
    <t>044012Ш080</t>
  </si>
  <si>
    <t>Капитальный ремонт берегоукрепления Воткинского водохранилища в г.Краснокамске</t>
  </si>
  <si>
    <t>1020180040</t>
  </si>
  <si>
    <t>Реконструкция, строительство водовода и модернизация насосного оборудования систем водоснабжения г. Краснокамска Пермского края" 3 очередь "Реконструкция сетей водоснабжения"</t>
  </si>
  <si>
    <t>9500000170</t>
  </si>
  <si>
    <t>9999</t>
  </si>
  <si>
    <t>1030109601</t>
  </si>
  <si>
    <t>9900000000</t>
  </si>
  <si>
    <t>9900099999</t>
  </si>
  <si>
    <t>900</t>
  </si>
  <si>
    <t>Муниципальная программа "Повышение квалификации муниципальных служащих  Краснокамского городского поселения"</t>
  </si>
  <si>
    <t xml:space="preserve">Обеспечение мероприятий по переселению граждан из  аварийного жилищного фонда, в т.ч. переселению граждан из аварийного жилищного фонда с учетом необходимости развития малоэтажного строительства </t>
  </si>
  <si>
    <t>Условно-утвержаемые ассигнования</t>
  </si>
  <si>
    <t>1</t>
  </si>
  <si>
    <t>Оказание социальной помощи гражданам</t>
  </si>
  <si>
    <t>Глава</t>
  </si>
  <si>
    <t>Раздел</t>
  </si>
  <si>
    <t>Целевая статья</t>
  </si>
  <si>
    <t>Вид расходов</t>
  </si>
  <si>
    <t>Наименование показателя</t>
  </si>
  <si>
    <t>2</t>
  </si>
  <si>
    <t>3</t>
  </si>
  <si>
    <t>5</t>
  </si>
  <si>
    <t>Социальная политика</t>
  </si>
  <si>
    <t>Всего</t>
  </si>
  <si>
    <t>Приложение 8</t>
  </si>
  <si>
    <t>000 1 11 05300 00 0000 120</t>
  </si>
  <si>
    <t>000 1 11 05310 00 0000 120</t>
  </si>
  <si>
    <t>000 1 11 05314 13 0000 120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</si>
  <si>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</si>
  <si>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</si>
  <si>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</si>
  <si>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городских поселений</t>
  </si>
  <si>
    <t>000 1 17 05000 00 0000 180</t>
  </si>
  <si>
    <t>000 1 17 05050 13 0000 180</t>
  </si>
  <si>
    <t>Прочие безвозмездные поступления</t>
  </si>
  <si>
    <t>Прочие безвозмездные поступления в бюджеты городских поселений</t>
  </si>
  <si>
    <t>000 2 07 00000 00 0000 000</t>
  </si>
  <si>
    <t>000 2 07 05000 13 0000 180</t>
  </si>
  <si>
    <t>000 2 07 05030 13 0000 180</t>
  </si>
  <si>
    <t>000 2 18 00000 00 0000 000</t>
  </si>
  <si>
    <t>Доходы бюджетов  бюджетной системы Российской Федерации  от возврата бюджетами бюджетной системы Российской Федерации  и организациями остатков сибсидий, субвенций и иных межбюджетных трансфертов, имеющих целевое назначение, прошлых лет</t>
  </si>
  <si>
    <t>070012Р110</t>
  </si>
  <si>
    <t>Софинансирование мероприятий по реализации социально значимых проектов ТОС</t>
  </si>
  <si>
    <t>Мероприятия по реализации социально значимых проектов территориального общественного самоуправления</t>
  </si>
  <si>
    <t>114042У130</t>
  </si>
  <si>
    <t>114042У140</t>
  </si>
  <si>
    <t>Осуществление полномочий по созданию и организации деятельности административных комиссий</t>
  </si>
  <si>
    <t>9300040060</t>
  </si>
  <si>
    <t>Конкурс социальных и культурных проектов Краснокамского муниципального района</t>
  </si>
  <si>
    <t>950002С070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</si>
  <si>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</si>
  <si>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Мероприятия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</si>
  <si>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учёту и регистрации, содержанию, лечению, кастрации (стерилизации), эвтаназии, утилизации</t>
  </si>
  <si>
    <t>Предоставление социальных выплат молодым семьям на приобретение (строительство) жилья</t>
  </si>
  <si>
    <t>Обеспечение работников учреждений бюджетной сферы Краснокамского городского поселения путевками на санаторно-курортное лечение и оздоровление</t>
  </si>
  <si>
    <t>Исполнение решений (определений, постановленй) судов, вступивших в законную силу, и мировых соглашений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</si>
  <si>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</si>
  <si>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</si>
  <si>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</si>
  <si>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</si>
  <si>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</si>
  <si>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000 1 16 00000 00 0000 000</t>
  </si>
  <si>
    <t>000 1 16 33050 13 0000 140</t>
  </si>
  <si>
    <t>000 1 16 90000 00 0000 140</t>
  </si>
  <si>
    <t>000 1 16 90050 13 0000 140</t>
  </si>
  <si>
    <t>000 1 16 33000 00 0000 140</t>
  </si>
  <si>
    <t>0220200000</t>
  </si>
  <si>
    <t>Основное мероприятие "Внесение изменений в генеральный план и правила землепользования и застройки Краснокамского городского поселения"</t>
  </si>
  <si>
    <t>0220220230</t>
  </si>
  <si>
    <t>Внесение изменений в генеральный план Краснокамского городского поселения</t>
  </si>
  <si>
    <t>0900</t>
  </si>
  <si>
    <t>0907</t>
  </si>
  <si>
    <t>ЗДРАВООХРАНЕНИЕ</t>
  </si>
  <si>
    <t>Санитарно-эпидемиологическое благополучие</t>
  </si>
  <si>
    <t>Приложение 9</t>
  </si>
  <si>
    <t>000 2 02 10000 00 0000 151</t>
  </si>
  <si>
    <t>000 2 02 15001 00 0000 151</t>
  </si>
  <si>
    <t>000 2 02 15001 13 0000 151</t>
  </si>
  <si>
    <t>000 2 02 20000 00 0000 151</t>
  </si>
  <si>
    <t xml:space="preserve"> 000 2 02 20216 00 0000 151</t>
  </si>
  <si>
    <t xml:space="preserve"> 000 2 02 20216 13 0000 151</t>
  </si>
  <si>
    <t>000 2 02 25555 00 0000 151</t>
  </si>
  <si>
    <t>000 2 02 25555 13 0000 151</t>
  </si>
  <si>
    <t>000 2 02 30000 00 0000 151</t>
  </si>
  <si>
    <t>000 2 02 30024 00 0000 151</t>
  </si>
  <si>
    <t>000 2 02 30024 13 0000 151</t>
  </si>
  <si>
    <t>000 2 02 40000 00 0000 151</t>
  </si>
  <si>
    <t>000 2 02 49999 00 0000 151</t>
  </si>
  <si>
    <t>000 2 02 49999 13 0000 151</t>
  </si>
  <si>
    <t>Дотации бюджетам бюджетной системы Российской Федерации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</si>
  <si>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</si>
  <si>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</si>
  <si>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</si>
  <si>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</si>
  <si>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</si>
  <si>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</si>
  <si>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</si>
  <si>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</si>
  <si>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000 2 19 00000 13 0000 151</t>
  </si>
  <si>
    <t>000 2 19 60010 13 0000 151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</si>
  <si>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</si>
  <si>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</si>
  <si>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0110281010</t>
  </si>
  <si>
    <t>Обслуживание лицевых счетов органов местного самоуправления, муниципальных учреждений поселения</t>
  </si>
  <si>
    <t>0410181050</t>
  </si>
  <si>
    <t>Организация и осуществление мероприятий в области территориальной обороны, защита населения и территории поселения от чрезвычайных ситуаций природного и техногенного характера, осуществление мероприятий по обеспечению безопасности людей на водных объектах</t>
  </si>
  <si>
    <t>0430120470</t>
  </si>
  <si>
    <t>Устройство минерализованных полос вдоль дорог и просек</t>
  </si>
  <si>
    <t>0450000000</t>
  </si>
  <si>
    <t>Подпрограмма "Профилактика правонарушений и преступлений на территории г. Краснокамска"</t>
  </si>
  <si>
    <t>0450100000</t>
  </si>
  <si>
    <t>Основное мероприятие "Профилактика правонарушений и преступлений на территории г. Краснокамска"</t>
  </si>
  <si>
    <t>0450120430</t>
  </si>
  <si>
    <t>0450120440</t>
  </si>
  <si>
    <t>0450120480</t>
  </si>
  <si>
    <t>Мероприятия по правовому обеспечению и правовому информированию граждан (изготовление печатной продукции)</t>
  </si>
  <si>
    <t>0860000000</t>
  </si>
  <si>
    <t>Подпрограмма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</si>
  <si>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0860100000</t>
  </si>
  <si>
    <t>0860120830</t>
  </si>
  <si>
    <t>Мероприятия по созданию условий инвалидам и другим маломобильнымгруппам населения для беспрепятственного доступа к объектам культуры</t>
  </si>
  <si>
    <t>1010700000</t>
  </si>
  <si>
    <t>Основное мероприятие "Проектирование и строительство системы теплоснабжения МКД пер. Восточный, 1,2,3,4, ул. В. Кима,6"</t>
  </si>
  <si>
    <t>1010700050</t>
  </si>
  <si>
    <t>Проектирование, строительство(реконструкция) объектов общественной инфраструктуры</t>
  </si>
  <si>
    <t>1200000000</t>
  </si>
  <si>
    <t>1200100000</t>
  </si>
  <si>
    <t>Реализация мероприятий приоритетного проекта «Формирование комфортной городской среды"</t>
  </si>
  <si>
    <t>1200200000</t>
  </si>
  <si>
    <t>12002L5550</t>
  </si>
  <si>
    <t>Реализация мероприятий приоритетного проекта «Формирование комфортной городской среды</t>
  </si>
  <si>
    <t>12002R5550</t>
  </si>
  <si>
    <t>9200081020</t>
  </si>
  <si>
    <t>Осуществление внешнего муниципального контроля</t>
  </si>
  <si>
    <t>9600000000</t>
  </si>
  <si>
    <t>Создание условий для обеспечения жителей поселений услугами общественного питания, торговли и бытового обслуживания, созданию условий для развития малого и среднего предпринимательства</t>
  </si>
  <si>
    <t>9600081060</t>
  </si>
  <si>
    <t>Создание условий для обеспечения жителей поселения услугами общественного питания, торговли и бытового обслуживания, создание условий для развития малого и среднего предпринимательства</t>
  </si>
  <si>
    <t>96000L0641</t>
  </si>
  <si>
    <t>96000L0642</t>
  </si>
  <si>
    <t>9700000000</t>
  </si>
  <si>
    <t>Осуществление мероприятий по ремонту автомобильных дорог в пределах границ населенного пункта поселения в рамках программы комплексного развития транспортной инфраструктуры "Безопасные и качественные дороги Пермской городской агломерации"</t>
  </si>
  <si>
    <t>9700081090</t>
  </si>
  <si>
    <t>Прочие доходы от компенсации затрат государства</t>
  </si>
  <si>
    <t>000 1 13 02990 00 0000 130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</si>
  <si>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</si>
  <si>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000 2 07 05010 13 0000 180</t>
  </si>
  <si>
    <t>09101SE050</t>
  </si>
  <si>
    <t>93000SP130</t>
  </si>
  <si>
    <t>Реализация проектов инициативного бюджетирования</t>
  </si>
  <si>
    <t>0314</t>
  </si>
  <si>
    <t>Другие вопросы в области национальной безопасности и правоохранительной деятельности</t>
  </si>
  <si>
    <t>930002P130</t>
  </si>
  <si>
    <t>Общегосударственные вопросы</t>
  </si>
  <si>
    <t xml:space="preserve">Единовременное денежное вознаграждение лицам, награжденным Почетной грамотой </t>
  </si>
  <si>
    <t>Единовременное денежное вознаграждение лицам, награжденным Почетной грамотой</t>
  </si>
  <si>
    <t>Основное мероприятие "Мероприятия по планировке территории"</t>
  </si>
  <si>
    <t>000 2 02 29999 00 0000 151</t>
  </si>
  <si>
    <t>000 2 02 29999 13 0000 151</t>
  </si>
  <si>
    <t>Прочие субсидии</t>
  </si>
  <si>
    <t>Прочие субсидии бюджетам городских поселений</t>
  </si>
  <si>
    <t>930002В110</t>
  </si>
  <si>
    <t>9800000000</t>
  </si>
  <si>
    <t>9800000180</t>
  </si>
  <si>
    <t>Проведение выборов и референдумов</t>
  </si>
  <si>
    <t>Проведение выборов</t>
  </si>
  <si>
    <t>Организация видеонаблюдения на территории Краснокамского городского поселения</t>
  </si>
  <si>
    <t>Основное мероприятие "Размещение в СМИ материалов об исполнении органами местного самоуправления полномочий по решению вопросов местного значения"</t>
  </si>
  <si>
    <t>Размещение в СМИ нормативно-правовых и распорядительных актов органов местного самоуправления Краснокамского городского поселения, а также официальных материалов, посвященных исполнению полномочий органов местного самоуправления</t>
  </si>
  <si>
    <t>0107</t>
  </si>
  <si>
    <t>Обеспечение проведения выборов и референдумов</t>
  </si>
  <si>
    <t>12001L5550</t>
  </si>
  <si>
    <t>к решению Думы Краснокамского городского поселения</t>
  </si>
  <si>
    <t>Реализация мероприятий приоритетного проекта "Формирование комфортной городской среды"</t>
  </si>
  <si>
    <t>Муниципальная программа "Формирование современной городской среды на территории муниципального образования Краснокамское городское поселение"</t>
  </si>
  <si>
    <t>Основное мероприятие "Благоустройство общественных территорий Краснокамского городского поселения"</t>
  </si>
  <si>
    <t>Муниципальная программа  "Формирование современной городской среды на территории муниципального образования Краснокамское городское поселение"</t>
  </si>
  <si>
    <t>Основное мероприятие "Благоустройство дворовых территорий Краснокамского городского поселения"</t>
  </si>
  <si>
    <t xml:space="preserve">Отчет об исполнении бюджета Краснокамского городского поселения по доходам за 1 квартал 2018 года, тыс. рублей                                                                                                                                                                                                                           </t>
  </si>
  <si>
    <t>Отчет о распределении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 1 квартал 2018 года, тыс. рублей</t>
  </si>
  <si>
    <t>Отчет об исполнении бюджета Краснокамского городского поселения по расходам за 1 квартал 2018 года (по разделам и подразделам), тыс. рублей</t>
  </si>
  <si>
    <t xml:space="preserve">Отчет об исполнении бюджета Краснокамского городского поселения по расходам за 1 квартал 2018 года (ведомственная структура расходов), тыс. рублей </t>
  </si>
  <si>
    <t>Отчет об использовании бюджетных ассигнований резервного фонда администрации Краснокамского городского поселения за 1 квартал 2018 года, тыс. рублей</t>
  </si>
  <si>
    <t>Отчет по источникам финансирования дефицита бюджета Краснокамского городского поселения за 1 квартал 2018 года, тыс. рублей</t>
  </si>
  <si>
    <t>Отчет по программе муниципальных внутренних заимствований Краснокамского городского поселения за 1 квартал 2018 года, тыс. рублей</t>
  </si>
  <si>
    <t>Отчет по программе муниципальных гарантий Краснокамского городского поселения за 1 квартал 2018 года,  тыс.руб.</t>
  </si>
  <si>
    <t>Отчет об использовании средств дорожного фонда Краснокамского городского поселения за 1 квартал 2018 года, тыс. рублей</t>
  </si>
  <si>
    <t>Отчет об использовании бюджетных ассигнований на осуществление бюджетных инвестиций в объекты муниципальной собственности за 1 квартал 2018 года, тыс. рублей</t>
  </si>
  <si>
    <t>000 2 02 20077 00 0000 151</t>
  </si>
  <si>
    <t>000 2 02 20077 13 0000 151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</si>
  <si>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</si>
  <si>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</si>
  <si>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000 2 18 60010 13 0000 151</t>
  </si>
  <si>
    <t>000 2 18 00000 13 0000 151</t>
  </si>
  <si>
    <t>000 2 18 00000 00 0000 151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</si>
  <si>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</si>
  <si>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</si>
  <si>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</si>
  <si>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0420120420</t>
  </si>
  <si>
    <t>Содержание и ремонт пожарных водоемов и пожарных гидрантов</t>
  </si>
  <si>
    <t>0420220430</t>
  </si>
  <si>
    <t>Предупреждение возгораний на Пальтинском месторождении торфа</t>
  </si>
  <si>
    <t>0420320440</t>
  </si>
  <si>
    <t>Разработка, изготовление, распространение памяток, пособий по вопросам ГО и ЧС, пожарной безопасности с учетом особенностей муниципального образования (изготовление и установка аншлагов, памяток, листовок, противопожарная пропаганда)</t>
  </si>
  <si>
    <t>0420320441</t>
  </si>
  <si>
    <t>Пожарная безопасность зданий и сооружений</t>
  </si>
  <si>
    <t>Охрана территории короотвала</t>
  </si>
  <si>
    <t>0430120461</t>
  </si>
  <si>
    <t>Устройство минерализированных полос вдоль дорог и просек</t>
  </si>
  <si>
    <t>0450120470</t>
  </si>
  <si>
    <t xml:space="preserve">Обеспечение участия граждан в охране общественного порядка </t>
  </si>
  <si>
    <t>0450120471</t>
  </si>
  <si>
    <t>0450120472</t>
  </si>
  <si>
    <t>045012П050</t>
  </si>
  <si>
    <t>0700120711</t>
  </si>
  <si>
    <t>Поощрение председателей СТОС, уличных комитетов</t>
  </si>
  <si>
    <t>07001SР070</t>
  </si>
  <si>
    <t>0860120831</t>
  </si>
  <si>
    <t>Мероприятия по созданию условий  инвалидам и другим маломобильным группам населения для беспрепятственного доступа к объектам спорта</t>
  </si>
  <si>
    <t>1010800000</t>
  </si>
  <si>
    <t>Основное мероприятие "Проектирование и строительство котельной для теплоснабжения многоквартирных домов ул. Циолковского 4, 8 г. Краснокамска Пермского края"</t>
  </si>
  <si>
    <t>1010800050</t>
  </si>
  <si>
    <t>10201SЖ180</t>
  </si>
  <si>
    <t>1021000000</t>
  </si>
  <si>
    <t>Основное мероприятие "Проектирование и строительство улично-дорожной сети к участкам, предоставленным для многодетных семей в районе "Запальта" г. Краснокамска Пермского края"</t>
  </si>
  <si>
    <t>1021000060</t>
  </si>
  <si>
    <t>Строительство и реконструкция, в том числе проектирование, автомобильных дорог общего пользования местного значения и искусственных сооружений на них</t>
  </si>
  <si>
    <t>1021100000</t>
  </si>
  <si>
    <t>Основное мероприятие «Проектирование и строительство участка автомобильной дороги улицы 10-ой Пятилетки (от ул. Энтузиастов до ул. Февральская) г. Краснокамска с учетом организации сквера»</t>
  </si>
  <si>
    <t>1021100060</t>
  </si>
  <si>
    <t>1110100061</t>
  </si>
  <si>
    <t>Выполнение работ по содержанию автомобильных дорог общего пользования местного значения и искусственных сооружений на них</t>
  </si>
  <si>
    <t>1110200062</t>
  </si>
  <si>
    <t>Выполнение работ по капитальному ремонту и ремонту автомобильных дорог общего пользования местного значения и искусственных сооружений на них</t>
  </si>
  <si>
    <t>1110253900</t>
  </si>
  <si>
    <t>Ремонт автомобильных дорог в пределах границ населенного пункта Краснокамского городского поселения в рамках программы комплексного развития транспортной инфраструктуры "Безопасные и качественные дороги Пермской городской агломерации"</t>
  </si>
  <si>
    <t>1140220950</t>
  </si>
  <si>
    <t>Озеленение территории Краснокамского городского поселения</t>
  </si>
  <si>
    <t>1140420960</t>
  </si>
  <si>
    <t>Организация сбора и вывоза твердых коммунальных отходов</t>
  </si>
  <si>
    <t>1140420961</t>
  </si>
  <si>
    <t>Организация ритуальных услуг и содержание мест захоронения</t>
  </si>
  <si>
    <t>1140420962</t>
  </si>
  <si>
    <t>Прочие мероприятия по благоустройству территории Краснокамского городского поселения</t>
  </si>
  <si>
    <t>9000000000</t>
  </si>
  <si>
    <t>Внесение сведений о муниципальных услугах, предоставляемых органами местного самоуправления Краснокамского городского поселения и подведомственными учреждениями, в ГИС "Федеральный реестр государственных и муниципальных услуг"</t>
  </si>
  <si>
    <t>9000081100</t>
  </si>
  <si>
    <t>910002П040</t>
  </si>
  <si>
    <t>910002П060</t>
  </si>
  <si>
    <t>Осуществление полномочий по составлению протоколов об административных правонарушениях</t>
  </si>
  <si>
    <t>93000SP080</t>
  </si>
  <si>
    <t>950002C260</t>
  </si>
  <si>
    <t>95000SC240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</si>
  <si>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</si>
  <si>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95000SС240</t>
  </si>
  <si>
    <t>Проектирование и строительство улично-дорожной сети к участкам, предоставленным для многодетных семей в районе ул. Пушкина г. Краснокамска Пермского края</t>
  </si>
  <si>
    <t>Проектирование и строительство улично-дорожной сети к участкам, предоставленным для многодетных семей в районе "Запальта" г. Краснокамска Пермского края</t>
  </si>
  <si>
    <t>Проектирование и строительство участка автомобильной дороги улицы 10-ой Пятилетки (от ул. Энтузиастов до ул. Февральская) г. Краснокамска с учетом организации сквера</t>
  </si>
  <si>
    <t>Исполнение решений судов, вступивших в законную силу, и оплата государственной пошлины</t>
  </si>
  <si>
    <t>Проектирование и строительство котельной для теплоснабжения многоквартирных домов ул. Циолковского 4, 8 г. Краснокамска Пермского края</t>
  </si>
  <si>
    <t>к постановлению администрации Краснокамского городского поселения</t>
  </si>
  <si>
    <t>Осуществление деятельности по страхованию граждан РФ, участвующих в деятельности дружин охраны общественного порядка на территории Пермского края</t>
  </si>
  <si>
    <t>Строительство и реконструкция, в том числе проектирование,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</si>
  <si>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Реконструкция, строительство водовода и модернизация насосного оборудования систем водоснабжения г. Краснокамска Пермского края 3 очередь "Реконструкция сетей водоснабжения"</t>
  </si>
  <si>
    <t>от 25.04.2018 № 382</t>
  </si>
  <si>
    <t>Перечень муниципальных внутренних заимствований</t>
  </si>
  <si>
    <t>1.</t>
  </si>
  <si>
    <t>Договоры о получении и погашении Краснокамским городским поселением кредитов коммерческих банков</t>
  </si>
  <si>
    <t>1.1.</t>
  </si>
  <si>
    <t>привлечение кредитов (в разрезе банков после проведения конкурса)</t>
  </si>
  <si>
    <t>1.2.</t>
  </si>
  <si>
    <t>погашение кредитов</t>
  </si>
  <si>
    <t>2.</t>
  </si>
  <si>
    <t>Договоры на получение и погашение бюджетных кредитов от других бюджетов бюджетной системы РФ</t>
  </si>
  <si>
    <t>2.1.</t>
  </si>
  <si>
    <t xml:space="preserve">привлечение кредитов </t>
  </si>
  <si>
    <t>2.2.</t>
  </si>
  <si>
    <t>Наименование кода источника внутреннего финансирования дефицита бюджета</t>
  </si>
  <si>
    <t>000 01 03 00 00 00 0000 000</t>
  </si>
  <si>
    <t>ИТОГО ИСТОЧНИКОВ ВНУТРЕННЕГО ФИНАНСИРОВАНИЯ ДЕФИЦИТА БЮДЖЕТА:</t>
  </si>
  <si>
    <t>1102</t>
  </si>
  <si>
    <t>МАССОВЫЙ СПОРТ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</si>
  <si>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</si>
  <si>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</si>
  <si>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</si>
  <si>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</si>
  <si>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</si>
  <si>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</si>
  <si>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700</t>
  </si>
  <si>
    <t>500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</si>
  <si>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</si>
  <si>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</si>
  <si>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</si>
  <si>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000 1 13 00000 00 0000 000</t>
  </si>
  <si>
    <t>000 1 13 01000 00 0000 130</t>
  </si>
  <si>
    <t>Всего бюджетных инвестиций</t>
  </si>
  <si>
    <t>Объекты муниципальной собственности</t>
  </si>
  <si>
    <t>0409</t>
  </si>
  <si>
    <t>Дорожное хозяйство (дорожные фонды)</t>
  </si>
  <si>
    <t xml:space="preserve"> Код</t>
  </si>
  <si>
    <t>Наименование кода поступлений в бюджет, группы, подгруппы, статьи,  кода экономической классификации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</si>
  <si>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</si>
  <si>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</si>
  <si>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</si>
  <si>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</si>
  <si>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</si>
  <si>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</si>
  <si>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 xml:space="preserve"> 000 1 01 02010 01 0000 110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</si>
  <si>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</si>
  <si>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</si>
  <si>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</si>
  <si>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</si>
  <si>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</si>
  <si>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</si>
  <si>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</si>
  <si>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</si>
  <si>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</si>
  <si>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</si>
  <si>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</si>
  <si>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</si>
  <si>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</si>
  <si>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</si>
  <si>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</si>
  <si>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000 1 11 07000 00 0000 120</t>
  </si>
  <si>
    <t>Платежи  от   государственных   и   муниципальных 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</si>
  <si>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</si>
  <si>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</si>
  <si>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</si>
  <si>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000 1 11 09040 00 0000 120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</si>
  <si>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</si>
  <si>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</si>
  <si>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</si>
  <si>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</si>
  <si>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</si>
  <si>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</si>
  <si>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000 1 14 06020 00 0000 430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</si>
  <si>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</si>
  <si>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</si>
  <si>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</si>
  <si>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</si>
  <si>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</si>
  <si>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</si>
  <si>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</si>
  <si>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</si>
  <si>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</si>
  <si>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</si>
  <si>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</si>
  <si>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Всего доходов</t>
  </si>
  <si>
    <t>Приложение 6</t>
  </si>
  <si>
    <t>601</t>
  </si>
  <si>
    <t>602</t>
  </si>
  <si>
    <t>603</t>
  </si>
  <si>
    <t>604</t>
  </si>
  <si>
    <t>605</t>
  </si>
  <si>
    <t>000 01 02 00 00 00 0000 000</t>
  </si>
  <si>
    <t>000 01 05 00 00 00 0000 000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</si>
  <si>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</si>
  <si>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</si>
  <si>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</si>
  <si>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</si>
  <si>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Вед</t>
  </si>
  <si>
    <t>Рз, ПР</t>
  </si>
  <si>
    <t>ЦСР</t>
  </si>
  <si>
    <t>ВР</t>
  </si>
  <si>
    <t>Наименование расходов</t>
  </si>
  <si>
    <t>ДУМА КРАСНОКАМСКОГО ГОРОДСКОГО ПОСЕЛЕНИЯ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</si>
  <si>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</si>
  <si>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</si>
  <si>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</si>
  <si>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</si>
  <si>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КРАСНОКАМСКОГО ГОРОДСКОГО ПОСЕЛЕНИЯ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</si>
  <si>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</si>
  <si>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</si>
  <si>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0104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</si>
  <si>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</si>
  <si>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</si>
  <si>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0111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</si>
  <si>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</si>
  <si>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</si>
  <si>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</si>
  <si>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</si>
  <si>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</si>
  <si>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</si>
  <si>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</si>
  <si>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</si>
  <si>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</si>
  <si>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</si>
  <si>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</si>
  <si>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1000</t>
  </si>
  <si>
    <t>СОЦИАЛЬНАЯ ПОЛИТИКА</t>
  </si>
  <si>
    <t>1003</t>
  </si>
  <si>
    <t>Социальное обеспечение населения</t>
  </si>
  <si>
    <t>ФИНАНСОВОЕ УПРАВЛЕНИЕ  АДМИНИСТРАЦИИ КРАСНОКАМСКОГО ГОРОДСКОГО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</si>
  <si>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</si>
  <si>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</si>
  <si>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</si>
  <si>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0500</t>
  </si>
  <si>
    <t>ЖИЛИЩНО-КОММУНАЛЬНОЕ ХОЗЯЙСТВО</t>
  </si>
  <si>
    <t>0502</t>
  </si>
  <si>
    <t>Коммунальное хозяйство</t>
  </si>
  <si>
    <t>1100</t>
  </si>
  <si>
    <t>КОМИТЕТ ИМУЩЕСТВЕННЫХ ОТНОШЕНИЙ И ЗЕМЛЕПОЛЬЗОВАНИЯ АДМИНИСТРАЦИИ КРАСНОКАМСКОГО ГОРОДСКОГО ПОСЕЛЕНИЯ</t>
  </si>
  <si>
    <t>0501</t>
  </si>
  <si>
    <t>Жилищное хозяйство</t>
  </si>
  <si>
    <t>УПРАВЛЕНИЕ  ПО  МОЛОДЕЖНОЙ ПОЛИТИКЕ, КУЛЬТУРЕ И СПОРТУ  АДМИНИСТРАЦИИ КРАСНОКАМСКОГО ГОРОДСКОГО ПОСЕЛЕНИЯ</t>
  </si>
  <si>
    <t>0700</t>
  </si>
  <si>
    <t>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</si>
  <si>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</si>
  <si>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</si>
  <si>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</si>
  <si>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</si>
  <si>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</si>
  <si>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</si>
  <si>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</si>
  <si>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</si>
  <si>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</si>
  <si>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</si>
  <si>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</si>
  <si>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ВСЕГО РАСХОДОВ:</t>
  </si>
  <si>
    <t>1300</t>
  </si>
  <si>
    <t>ОБСЛУЖИВАНИЕ ГОСУДАРСТВЕННОГО И МУНИЦИПАЛЬНОГО ДОЛГА</t>
  </si>
  <si>
    <t>1301</t>
  </si>
  <si>
    <t>0113</t>
  </si>
  <si>
    <t>КУЛЬТУРА, КИНЕМАТОГРАФИЯ</t>
  </si>
  <si>
    <t>ФИЗИЧЕСКАЯ КУЛЬТУРА И СПОРТ</t>
  </si>
  <si>
    <t>1101</t>
  </si>
  <si>
    <t>Физическая культура</t>
  </si>
  <si>
    <t xml:space="preserve">Всего </t>
  </si>
  <si>
    <t>№ п/п</t>
  </si>
  <si>
    <r>
      <t>Налог  на  доходы  физических 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</si>
  <si>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000 1 01 02020 01 0000 110
</t>
  </si>
  <si>
    <t>000 1 05 03010 01 0000 110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</si>
  <si>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</si>
  <si>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</si>
  <si>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</si>
  <si>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</si>
  <si>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</si>
  <si>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</si>
  <si>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</si>
  <si>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</si>
  <si>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</si>
  <si>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</si>
  <si>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</si>
  <si>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</si>
  <si>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000 2 19 00000 00 0000 000</t>
  </si>
  <si>
    <t>Увеличение остатков средств бюджетов</t>
  </si>
  <si>
    <t>Увеличение прочих остатков средств бюджетов</t>
  </si>
  <si>
    <t>Увеличение  прочих  остатков  денежных   средств бюджетов</t>
  </si>
  <si>
    <t xml:space="preserve">000 01 05 00 00 00 0000 600  </t>
  </si>
  <si>
    <t>Уменьшение остатков средств бюджетов</t>
  </si>
  <si>
    <t xml:space="preserve">000 01 05 02 00 00 0000 600  </t>
  </si>
  <si>
    <t>Уменьшение прочих остатков средств бюджетов</t>
  </si>
  <si>
    <t xml:space="preserve">000 01 05 02 01 00 0000 610  </t>
  </si>
  <si>
    <t>Уменьшение прочих остатков денежных  средств бюджетов</t>
  </si>
  <si>
    <t>Кредиты   кредитных   организаций    в    валюте Российской Федерации</t>
  </si>
  <si>
    <t>Получение кредитов от  кредитных  организаций  в валюте Российской Федерации</t>
  </si>
  <si>
    <t>000 01 05 00 00 00 0000 500</t>
  </si>
  <si>
    <t>000 01 05 02 00 00 0000 500</t>
  </si>
  <si>
    <t>000 01 05 02 01 00 0000 510</t>
  </si>
  <si>
    <t>000 01 02 00 00 00 0000 700</t>
  </si>
  <si>
    <t>000 01 02 00 00 00 0000 800</t>
  </si>
  <si>
    <t>000 1 06 04000 02 0000 110</t>
  </si>
  <si>
    <t>000 1 06 04011 02 0000 110</t>
  </si>
  <si>
    <t>000 1 06 04012 02 0000 110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</si>
  <si>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</si>
  <si>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</si>
  <si>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</si>
  <si>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Погашение кредитов,  предоставленных  кредитными организациями в валюте Российской Федерации</t>
  </si>
  <si>
    <t>-</t>
  </si>
  <si>
    <t>Доходы  от  сдачи  в  аренду  имущества, составляющего государственную (муниципальную)  казну  (за  исключением земельных участков)</t>
  </si>
  <si>
    <t>000 1 11 05070 00 0000 120</t>
  </si>
  <si>
    <t>0407</t>
  </si>
  <si>
    <t>Лесное хозяйство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</si>
  <si>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</si>
  <si>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</si>
  <si>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</si>
  <si>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</si>
  <si>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</si>
  <si>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</si>
  <si>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</si>
  <si>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</si>
  <si>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</si>
  <si>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</si>
  <si>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</si>
  <si>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</si>
  <si>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Депутаты (члены) Думы Краснокамского городского поселения</t>
  </si>
  <si>
    <t>Глава Краснокамского городского поселения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</si>
  <si>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</si>
  <si>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</si>
  <si>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Прочие мероприятия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</si>
  <si>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</si>
  <si>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</si>
  <si>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Мероприятия по планировке территории Краснокамского городского поселения</t>
  </si>
  <si>
    <t>Капитальные вложения в объекты недвижимого имущества государственной (муниципальной) собственности</t>
  </si>
  <si>
    <t>Получение кредитов от других бюджетов бюджетной системы Российской Федерации бюджетам поселений в валюте  Российской Федерации</t>
  </si>
  <si>
    <t>Погашение бюджетами поселений кредитов от других бюджетов бюджетной системы Российской Федерации в валюте  Российской Федерации</t>
  </si>
  <si>
    <t>Субсидии бюджетам бюджетной системы Российской Федерации (межбюджетные субсидии)</t>
  </si>
  <si>
    <t>Бюджетные кредиты от других бюджетов бюджетной системы Российской Федерации</t>
  </si>
  <si>
    <t>000 01 03 01 00 10 0000 710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</si>
  <si>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</si>
  <si>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</si>
  <si>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</si>
  <si>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</si>
  <si>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000 01 03 01 00 10 0000 810</t>
  </si>
  <si>
    <t>Председатель Думы Краснокамского городского поселения</t>
  </si>
  <si>
    <t>Приложение 3</t>
  </si>
  <si>
    <t>Приложение 5</t>
  </si>
  <si>
    <t>Уточненный план</t>
  </si>
  <si>
    <t>Факт</t>
  </si>
  <si>
    <t>Отклонение, +/-</t>
  </si>
  <si>
    <t>% выполнения</t>
  </si>
  <si>
    <t>000 1 01 02030 01 0000 110</t>
  </si>
  <si>
    <t>Приложение 2</t>
  </si>
  <si>
    <t>Приложение 4</t>
  </si>
  <si>
    <t>п/п</t>
  </si>
  <si>
    <t>Наименование предприятий</t>
  </si>
  <si>
    <t>Цели гарантирования</t>
  </si>
  <si>
    <t>Объем муниципального долга Краснокамского городского поселения в соответствии с договорами о предоставлении муниципальных гарантий Краснокамского городского поселения</t>
  </si>
  <si>
    <t>в том числе</t>
  </si>
  <si>
    <t>Остаток задолженности по предоставленным муниципальным гарантиям Краснокамского городского поселения в прошлые годы</t>
  </si>
  <si>
    <t>Предоставление муниципальных гарантий Краснокамского городского поселения в очередном финансовом году</t>
  </si>
  <si>
    <t>Возникновение обязательств в очередном финансовом году в соответствии с договорами о предоставлении муниципальных гарантий Краснокамского городского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</si>
  <si>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Краснокамского городского поселения</t>
  </si>
  <si>
    <t>Итого</t>
  </si>
  <si>
    <t>Приложение 1</t>
  </si>
  <si>
    <t>Выполнение работ по капитальному ремонту и ремонту дворовых территорий многоквартирных домов, проездов к дворовым территориям многоквартирных домов в границах Краснокамского городского поселения</t>
  </si>
  <si>
    <t>4</t>
  </si>
  <si>
    <t>Выполнение работ по содержанию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</si>
  <si>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Выполнение работ по капитальному ремонту и ремонту автомобильных дорог общего пользования местного значения и искусственных сооружений на них, включая светофоры, пешеходные ограждения, дорожные знаки и разметку</t>
  </si>
  <si>
    <t>Наименование направления расходов</t>
  </si>
  <si>
    <t>Приложение 7</t>
  </si>
  <si>
    <t>Приложение 10</t>
  </si>
  <si>
    <t>Возврат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</si>
  <si>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</si>
  <si>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000 1 13 02000 00 0000 130</t>
  </si>
  <si>
    <t>Доходы от компенсации затрат государства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</si>
  <si>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</si>
  <si>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Дефицит (-) / Профицит(+) 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</si>
  <si>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</si>
  <si>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</si>
  <si>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</si>
  <si>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</si>
  <si>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</si>
  <si>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</si>
  <si>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</si>
  <si>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>Доходы  от  сдачи  в  аренду  имущества, составляющего казну городских поселений (за исключением земельных участков)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</si>
  <si>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</si>
  <si>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</si>
  <si>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</si>
  <si>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</si>
  <si>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</si>
  <si>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</si>
  <si>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000 1 13 02995 13 0000 130</t>
  </si>
  <si>
    <t>Прочие доходы от компенсации затрат бюджетов городских поселений</t>
  </si>
  <si>
    <t>000 1 14 02050 13 0000 410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</si>
  <si>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</si>
  <si>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</si>
  <si>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</si>
  <si>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</si>
  <si>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</si>
  <si>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</si>
  <si>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</si>
  <si>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000 1 17 01050 13 0000 180</t>
  </si>
  <si>
    <t xml:space="preserve"> Невыясненные поступления, зачисляемые в бюджеты городских поселений
</t>
  </si>
  <si>
    <t>Дотации бюджетам городских поселений на выравнивание бюджетной обеспеченности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</si>
  <si>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</si>
  <si>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</si>
  <si>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000 1 06 06043 00 0000 110</t>
  </si>
  <si>
    <t>000 1 06 06043 13 0000 110</t>
  </si>
  <si>
    <t>Осуществление внешнего муниципального финансового контроля Краснокамского городского поселения</t>
  </si>
  <si>
    <t>Муниципальная программа "Управление муниципальной собственностью и земельными ресурсами, градостроительная деятельность на территории Краснокамского городского поселения"</t>
  </si>
  <si>
    <t>Подпрограмма "Управление муниципальной собственностью и земельными ресурсами"</t>
  </si>
  <si>
    <t>Обеспечение выполнения функций органами местного самоуправления</t>
  </si>
  <si>
    <t>Муниципальная программа "Управление муниципальными финансами Краснокамского городского поселения"</t>
  </si>
  <si>
    <t>Подпрограмма "Организация и совершенствование бюджетного процесса"</t>
  </si>
  <si>
    <t>Муниципальная программа "Обеспечение взаимодействия гражданского общества и органов местного самоуправления Краснокамского городского поселения"</t>
  </si>
  <si>
    <t>Подпрограмма "Реализация национальной политики в Краснокамском городском поселении"</t>
  </si>
  <si>
    <t>Подпрограмма "Создание и развитие единого информационного пространства институтов гражданского общества и органов местного самоуправления"</t>
  </si>
  <si>
    <t>Муниципальная программа "Содействие развитию и поддержка общественных объединений, некоммерческих организаций в Краснокамском городском поселении"</t>
  </si>
  <si>
    <t>Мероприятия, осуществляемые органами местного самоуправления</t>
  </si>
  <si>
    <t>Денежные выплаты Почетным гражданам города Краснокамска</t>
  </si>
  <si>
    <t>Муниципальная программа "Обеспечение безопасности населения и территории Краснокамского городского поселения"</t>
  </si>
  <si>
    <t>Подпрограмма "Осуществление мероприятий по гражданской обороне, защите населения и территории г. Краснокамска от чрезвычайных ситуаций природного и техногенного характера и обеспечению общественной безопасности"</t>
  </si>
  <si>
    <t>Подпрограмма "Обеспечение пожарной безопасности на территории г.Краснокамска"</t>
  </si>
  <si>
    <t>0406</t>
  </si>
  <si>
    <t>Водные ресурсы</t>
  </si>
  <si>
    <t>Подпрограмма "Капитальный ремонт берегоукрепления Воткинского водохранилища в границах территории Краснокамского городского поселения"</t>
  </si>
  <si>
    <t>Подпрограмма  "Обеспечение пожарной безопасности на территории городских лесов"</t>
  </si>
  <si>
    <t>Муниципальная программа "Формирование доступной среды жизнедеятельности инвалидов и других маломобильных групп населения на территории Краснокамского городского поселения"</t>
  </si>
  <si>
    <t>Муниципальная программа "Строительство, развитие, капитальный ремонт жилищного фонда и объектов коммунальной инфраструктуры и дорожного хозяйства"</t>
  </si>
  <si>
    <t>Подпрограмма "Строительство, реконструкция, капитальный ремонт объектов коммунальной инфраструктуры и дорожного хозяйства"</t>
  </si>
  <si>
    <t xml:space="preserve">Муниципальная программа "Содержание объектов коммунальной и инженерной инфраструктуры, объектов внешнего благоустройства и озеленения" </t>
  </si>
  <si>
    <t>Подпрограмма "Содержание и ремонт объектов дорожного хозяйства"</t>
  </si>
  <si>
    <t>Подпрограмма "Градостроительная деятельность"</t>
  </si>
  <si>
    <t>Муниципальная программа "Обеспечение жильём  жителей Краснокамского городского поселения"</t>
  </si>
  <si>
    <t>Подпрограмма "Переселение граждан из ветхого аварийного жилищного фонда"</t>
  </si>
  <si>
    <t>Подпрограмма "Капитальный ремонт и модернизация жилищного фонда"</t>
  </si>
  <si>
    <t>Подпрограмма "Содержание и ремонт объектов жилищного хозяйства"</t>
  </si>
  <si>
    <t>Подпрограмма "Газификация Краснокамского городского поселения"</t>
  </si>
  <si>
    <t>Поддержка коммунального хозяйства</t>
  </si>
  <si>
    <t xml:space="preserve">Предоставления субсидий организациям, оказывающим бытовые услуги по помывке в общем отделении бань льготных категорий граждан </t>
  </si>
  <si>
    <t>Подпрограмма "Содержание и ремонт объектов внешнего благоустройства и озеленения"</t>
  </si>
  <si>
    <t>Подпрограмма "Организация работы по переселению граждан их ветхого аварийного жилищного фонда и предоставление услуг в сфере жилищных отношений"</t>
  </si>
  <si>
    <t>Обеспечение деятельности казенного учреждения</t>
  </si>
  <si>
    <t>Подпрограмма "Организация содержания объектов коммунальной и инженерной инфраструктуры, объектов внешнего благоустройства и озеленения"</t>
  </si>
  <si>
    <t>Муниципальная программа "Создание благоприятных условий для реализации мероприятий в сферах молодёжной политики, культуры и спорта на территории Краснокамского городского поселения"</t>
  </si>
  <si>
    <t>Подпрограмма "Молодежь г. Краснокамска: ресурсы и развитие"</t>
  </si>
  <si>
    <t>Подпрограмма "Приведение в нормативное состояние объектов социальной сферы"</t>
  </si>
  <si>
    <t>Подпрограмма "Организация деятельности по созданию благоприятных условий для реализации мероприятий в сферах молодёжной политики, культуры и спорта"</t>
  </si>
  <si>
    <t>Подпрограмма "Культура г.Краснокамска"</t>
  </si>
  <si>
    <t>1001</t>
  </si>
  <si>
    <t>Пенсионное обеспечение</t>
  </si>
  <si>
    <t>Социальная поддержка</t>
  </si>
  <si>
    <t>Пенсии за выслугу лет лицам, замещавшим муниципальные должности Краснокамского городского поселения, муниципальным служащим Краснокамского городского поселения</t>
  </si>
  <si>
    <t>Подпрограмма "Содействие в обеспечении жильём молодых семей"</t>
  </si>
  <si>
    <t>Подпрограмма "Развитие физической культуры, спорта и туризма"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</si>
  <si>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</si>
  <si>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</si>
  <si>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000 01 02 00 00 13 0000 810</t>
  </si>
  <si>
    <t>Погашение бюджетами городских поселений кредитов от кредитных  организаций   в   валюте   Российской Федерации</t>
  </si>
  <si>
    <t>000 1 06 06030 00 0000 110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</si>
  <si>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</si>
  <si>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</si>
  <si>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</si>
  <si>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</si>
  <si>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0100000000</t>
  </si>
  <si>
    <t>0110000000</t>
  </si>
  <si>
    <t>0110100000</t>
  </si>
  <si>
    <t>0110100010</t>
  </si>
  <si>
    <t>0110200000</t>
  </si>
  <si>
    <t>0110300000</t>
  </si>
  <si>
    <t>0110320110</t>
  </si>
  <si>
    <t>0120000000</t>
  </si>
  <si>
    <t>0120100000</t>
  </si>
  <si>
    <t>0120120120</t>
  </si>
  <si>
    <t>0200000000</t>
  </si>
  <si>
    <t>0210000000</t>
  </si>
  <si>
    <t>0210100000</t>
  </si>
  <si>
    <t>0210120210</t>
  </si>
  <si>
    <t>0210200000</t>
  </si>
  <si>
    <t>0210200010</t>
  </si>
  <si>
    <t>0220000000</t>
  </si>
  <si>
    <t>0220100000</t>
  </si>
  <si>
    <t>0220120220</t>
  </si>
  <si>
    <t>0300000000</t>
  </si>
  <si>
    <t>0300100000</t>
  </si>
  <si>
    <t>03001L0270</t>
  </si>
  <si>
    <t>0300200000</t>
  </si>
  <si>
    <t>0300220320</t>
  </si>
  <si>
    <t>0400000000</t>
  </si>
  <si>
    <t>0410000000</t>
  </si>
  <si>
    <t>0410100000</t>
  </si>
  <si>
    <t>0410120410</t>
  </si>
  <si>
    <t>0410120420</t>
  </si>
  <si>
    <t>0410200000</t>
  </si>
  <si>
    <t>0410220430</t>
  </si>
  <si>
    <t>0410220440</t>
  </si>
  <si>
    <t>0420000000</t>
  </si>
  <si>
    <t>0420100000</t>
  </si>
  <si>
    <t>0420200000</t>
  </si>
  <si>
    <t>0420300000</t>
  </si>
  <si>
    <t>0420400000</t>
  </si>
  <si>
    <t>0420420450</t>
  </si>
  <si>
    <t>0430000000</t>
  </si>
  <si>
    <t>0430100000</t>
  </si>
  <si>
    <t>0430120460</t>
  </si>
  <si>
    <t>0440000000</t>
  </si>
  <si>
    <t>0440100000</t>
  </si>
  <si>
    <t>04401SШ080</t>
  </si>
  <si>
    <t>0500000000</t>
  </si>
  <si>
    <t>0500100000</t>
  </si>
  <si>
    <t>0500120510</t>
  </si>
  <si>
    <t>0500200000</t>
  </si>
  <si>
    <t>0500220520</t>
  </si>
  <si>
    <t>0510000000</t>
  </si>
  <si>
    <t>0510100000</t>
  </si>
  <si>
    <t>0510120530</t>
  </si>
  <si>
    <t>0520000000</t>
  </si>
  <si>
    <t>0520100000</t>
  </si>
  <si>
    <t>0520120540</t>
  </si>
  <si>
    <t>0600000000</t>
  </si>
  <si>
    <t>0600100000</t>
  </si>
  <si>
    <t>0600120610</t>
  </si>
  <si>
    <t>0700000000</t>
  </si>
  <si>
    <t>0700100000</t>
  </si>
  <si>
    <t>0700120710</t>
  </si>
  <si>
    <t>0700200000</t>
  </si>
  <si>
    <t>0700220720</t>
  </si>
  <si>
    <t>0800000000</t>
  </si>
  <si>
    <t>0810000000</t>
  </si>
  <si>
    <t>0810100000</t>
  </si>
  <si>
    <t>0810100020</t>
  </si>
  <si>
    <t>0810200000</t>
  </si>
  <si>
    <t>0810200020</t>
  </si>
  <si>
    <t>0810300000</t>
  </si>
  <si>
    <t>0810300020</t>
  </si>
  <si>
    <t>0810400000</t>
  </si>
  <si>
    <t>0810400030</t>
  </si>
  <si>
    <t>0810500000</t>
  </si>
  <si>
    <t>0810520810</t>
  </si>
  <si>
    <t>0820000000</t>
  </si>
  <si>
    <t>0820100000</t>
  </si>
  <si>
    <t>0820100020</t>
  </si>
  <si>
    <t>0820200000</t>
  </si>
  <si>
    <t>0820200030</t>
  </si>
  <si>
    <t>0830000000</t>
  </si>
  <si>
    <t>0830100000</t>
  </si>
  <si>
    <t>0830100020</t>
  </si>
  <si>
    <t>0830200000</t>
  </si>
  <si>
    <t>0830220820</t>
  </si>
  <si>
    <t>0830300000</t>
  </si>
  <si>
    <t>0830300030</t>
  </si>
  <si>
    <t>0840000000</t>
  </si>
  <si>
    <t>0840100000</t>
  </si>
  <si>
    <t>0840100040</t>
  </si>
  <si>
    <t>0840200000</t>
  </si>
  <si>
    <t>0840200040</t>
  </si>
  <si>
    <t>0850000000</t>
  </si>
  <si>
    <t>0850100000</t>
  </si>
  <si>
    <t>0850100010</t>
  </si>
  <si>
    <t>0850200000</t>
  </si>
  <si>
    <t>0850200020</t>
  </si>
  <si>
    <t>0900000000</t>
  </si>
  <si>
    <t>0910000000</t>
  </si>
  <si>
    <t>0910100000</t>
  </si>
  <si>
    <t>0920000000</t>
  </si>
  <si>
    <t>0920100000</t>
  </si>
  <si>
    <t>0920109502</t>
  </si>
  <si>
    <t>0920109602</t>
  </si>
  <si>
    <t>09201S9602</t>
  </si>
  <si>
    <t>0930000000</t>
  </si>
  <si>
    <t>0930100000</t>
  </si>
  <si>
    <t>0930100020</t>
  </si>
  <si>
    <t>1000000000</t>
  </si>
  <si>
    <t>1010000000</t>
  </si>
  <si>
    <t>1010100000</t>
  </si>
  <si>
    <t>1010100050</t>
  </si>
  <si>
    <t>1010300000</t>
  </si>
  <si>
    <t>1010300050</t>
  </si>
  <si>
    <t>1020000000</t>
  </si>
  <si>
    <t>1020100000</t>
  </si>
  <si>
    <t>10201SP050</t>
  </si>
  <si>
    <t>1020300000</t>
  </si>
  <si>
    <t>1020300060</t>
  </si>
  <si>
    <t>1020600000</t>
  </si>
  <si>
    <t>1020600060</t>
  </si>
  <si>
    <t>1030000000</t>
  </si>
  <si>
    <t>1030100000</t>
  </si>
  <si>
    <t>10301S9601</t>
  </si>
  <si>
    <t>1100000000</t>
  </si>
  <si>
    <t>1110000000</t>
  </si>
  <si>
    <t>1110100000</t>
  </si>
  <si>
    <t>1110200000</t>
  </si>
  <si>
    <t>1110300000</t>
  </si>
  <si>
    <t>1110300060</t>
  </si>
  <si>
    <t>1120000000</t>
  </si>
  <si>
    <t>1120100000</t>
  </si>
  <si>
    <t>1120120910</t>
  </si>
  <si>
    <t>1130000000</t>
  </si>
  <si>
    <t>1130100000</t>
  </si>
  <si>
    <t>1130120920</t>
  </si>
  <si>
    <t>1140000000</t>
  </si>
  <si>
    <t>1140100000</t>
  </si>
  <si>
    <t>1140120930</t>
  </si>
  <si>
    <t>1140200000</t>
  </si>
  <si>
    <t>1140300000</t>
  </si>
  <si>
    <t>1140320930</t>
  </si>
  <si>
    <t>1140400000</t>
  </si>
  <si>
    <t>1140500000</t>
  </si>
  <si>
    <t>1140520930</t>
  </si>
  <si>
    <t>1150000000</t>
  </si>
  <si>
    <t>1150100000</t>
  </si>
  <si>
    <t>1150100020</t>
  </si>
  <si>
    <t>1160000000</t>
  </si>
  <si>
    <t>1160100000</t>
  </si>
  <si>
    <t>1160120940</t>
  </si>
  <si>
    <t>9100000000</t>
  </si>
  <si>
    <t>9100000010</t>
  </si>
  <si>
    <t>9100000110</t>
  </si>
  <si>
    <t>9100000120</t>
  </si>
  <si>
    <t>9100000130</t>
  </si>
  <si>
    <t>910002Т110</t>
  </si>
  <si>
    <t>9200000000</t>
  </si>
  <si>
    <t>9300000000</t>
  </si>
  <si>
    <t>9300000070</t>
  </si>
  <si>
    <t>9300000140</t>
  </si>
  <si>
    <t>9300000150</t>
  </si>
  <si>
    <t>9300010010</t>
  </si>
  <si>
    <t>9400000000</t>
  </si>
  <si>
    <t>9400000160</t>
  </si>
  <si>
    <t>9500000000</t>
  </si>
  <si>
    <t>9500010020</t>
  </si>
  <si>
    <t xml:space="preserve">Основное мероприятие "Обеспечение выполнения функций органами местного самоуправления" </t>
  </si>
  <si>
    <t>Расходы на обеспечение функций органов местного самоуправления</t>
  </si>
  <si>
    <t>Основное мероприятие "Обслуживание лицевых счетов органов местного самоуправления, муниципальных учреждений Краснокамского городского поселения"</t>
  </si>
  <si>
    <t>Основное мероприятие "Резервный фонд администрации Краснокамского городского поселения"</t>
  </si>
  <si>
    <t>Финансовое обеспечение непредвиденных и чрезвычайных  ситуаций за счёт резервного фонда администрации Краснокамского городского поселения</t>
  </si>
  <si>
    <t>Подпрограмма "Управление муниципальным долгом Краснокамского городского поселения"</t>
  </si>
  <si>
    <t xml:space="preserve">Основное мероприятие  "Обслуживание муниципального долга" </t>
  </si>
  <si>
    <t>Исполнение обязательств по обслуживанию муниципального долга Краснокамского ородского поселения</t>
  </si>
  <si>
    <t>Основное мероприятие "Управление земельными ресурсами и имуществом"</t>
  </si>
  <si>
    <t>Управление земельными ресурсами и имуществом Краснокамского городского поселения</t>
  </si>
  <si>
    <t>Основное мероприятие "Мероприятия по созданию условий инвалидам и другим маломобильным группам населения для беспрепятственного доступа к объектам социальной сферы"</t>
  </si>
  <si>
    <t>Мероприятия государственной программы Российской Федерации "Доступная среда"</t>
  </si>
  <si>
    <t>Основное мероприятие "Адаптация объектов дорожной инфраструктуры для инвалидов и других маломобильных групп"</t>
  </si>
  <si>
    <t>Установка устройств звукового сопровождения на светофорные объекты, расположенные на территории Краснокамского городского поселения</t>
  </si>
  <si>
    <t>Основное мероприятие "Мероприятия по гражданской обороне, защите населения и территории г. Краснокамска от чрезвычайных ситуаций природного и техногенного характера"</t>
  </si>
  <si>
    <t>Обучение и повышение уровня подготовки специалистов к действиям при возникновении чрезвычайных ситуаций</t>
  </si>
  <si>
    <t>Разработка, изготовление , распространение памяток, пособий по вопросам ГО и ЧС, с учётом особенностей муниципального образования</t>
  </si>
  <si>
    <t>Основное мероприятие "Мероприятия по охране общественного порядка"</t>
  </si>
  <si>
    <t>Обеспечение участия граждан в охране общественного порядка (стимулирование народных дружинников)</t>
  </si>
  <si>
    <t>Обслуживание комплексной системы защиты на базе технологии "Наблюдатель"</t>
  </si>
  <si>
    <t>Основное мероприятие "Поддержание источников противопожарного водоснабжения и средств пожаротушения в исправном состоянии"</t>
  </si>
  <si>
    <t>Основное мероприятие "Обеспечение мер пожарной безопасности на Пальтинском месторождении торфа"</t>
  </si>
  <si>
    <t>Основное мероприятие "Обеспечение мер по информированию населения"</t>
  </si>
  <si>
    <t>Основное мероприятие "Обеспечение мер пожарной безопасности на территории короотвала"</t>
  </si>
  <si>
    <t>Основное мероприятие "Лесозащита"</t>
  </si>
  <si>
    <t>Изготовление и установка предупредительных аншлагов</t>
  </si>
  <si>
    <t>Основное мероприятие "Предупреждение вредного воздействия вод и обеспечение безопасности гидротехнических сооружений (ГТС) в границах г.Краснокамска"</t>
  </si>
  <si>
    <t>Мероприятия государственной программы Пермского края "Воспроизводство и использование природных ресурсов"</t>
  </si>
  <si>
    <t>Основное мероприятие "Ежегодные членские взносы в некоммерческие общественные организации муниципальных образований Пермского края"</t>
  </si>
  <si>
    <t>Расходы на уплату ежегодных членских взносов в некоммерческие общественные организации муниципальных образований Пермского края</t>
  </si>
  <si>
    <t>Основное мероприятие "Патриотическое воспитание, привлечение внимания краснокамцев к трудовой доблести города</t>
  </si>
  <si>
    <t>Сохранение памяти воинской и трудовой доблести краснокамцев</t>
  </si>
  <si>
    <t>Основное мероприятие "Содействие в проведении мероприятий и информационная поддержка деятельности национальных обществ"</t>
  </si>
  <si>
    <t>Осуществление содействия национальным и религиозным обществам</t>
  </si>
  <si>
    <t>Муниципальная программа "Повышение квалификации муниципальных служащих Краснокамского городского поселения"</t>
  </si>
  <si>
    <t>Основное мероприятие "Повышение квалификации и прохождение переподготовки муниципальных служащих"</t>
  </si>
  <si>
    <t>Расходы на повышение квалификации и прохождение переподготовки муниципальных служащих</t>
  </si>
  <si>
    <t>Основное мероприятие "Мероприятия по поддежке территориального общественного самоуправления"</t>
  </si>
  <si>
    <t>Организация и проведение конкурсов, выставок-ярмарок, акций</t>
  </si>
  <si>
    <t>Основное мероприятие "Мероприятия с участием городских общественных организаций"</t>
  </si>
  <si>
    <t>Оказание поддержки социально-ориентированным некоммерческим организациям Краснокамского городского поселения</t>
  </si>
  <si>
    <t>Основное мероприятие "Развитие и сохранение культурно-досуговых учреждений Краснокамского городского поселения"</t>
  </si>
  <si>
    <t>Расходы на обеспечение деятельности (оказание услуг) муниципальных учреждений</t>
  </si>
  <si>
    <t>Основное мероприятие "Предоставление доступа к музейным коллекциям Краснокамского городского поселения"</t>
  </si>
  <si>
    <t>Основное мероприятие "Развитие библиотечного обслуживания Краснокамского городского поселения"</t>
  </si>
  <si>
    <t xml:space="preserve">Основное мероприятие "Организация и проведение общегородских мероприятий культуры" </t>
  </si>
  <si>
    <t>Расходы на проведение мероприятий</t>
  </si>
  <si>
    <t>Основное мероприятие "Охрана, сохранение и популяризация объектов культурного наследия Краснокамского городского поселения"</t>
  </si>
  <si>
    <t>Приведение в нормативное состояние объектов культурного наследия Краснокамского городского поселения"</t>
  </si>
  <si>
    <t>Основное мероприятие "Обеспечение жителей Краснокамского городского поселения услугами организаций физической культуры и спорта"</t>
  </si>
  <si>
    <t xml:space="preserve">Основное мероприятие "Организация и проведение городских спортивно-массовых мероприятий, официальных соревнований и участие в соревнованиях международного, всероссийского и краевого уровней" </t>
  </si>
  <si>
    <t xml:space="preserve">Основное мероприятие "Осуществление мероприятий по работе с детьми и молодежью в Краснокамском городском поселении" </t>
  </si>
  <si>
    <t xml:space="preserve">Основное мероприятие "Содействие занятости несовершеннолетних граждан" </t>
  </si>
  <si>
    <t>Мероприятия по организации занятости несовершеннолетних граждан</t>
  </si>
  <si>
    <t>Основное мероприятие "Реализация молодежной политики в городе"</t>
  </si>
  <si>
    <t>Основное мероприятие "Приведение в нормативное состояние объектов культуры"</t>
  </si>
  <si>
    <t>Развитие и укрепление материально-технической базы, приведение в нормативное состояние муниципальных учреждений Краснокамского городского поселения</t>
  </si>
  <si>
    <t>Основное мероприятие "Приведение в нормативное состояние спортивных объектов"</t>
  </si>
  <si>
    <t>Основное мероприятие "Обеспечение жильем молодых семей"</t>
  </si>
  <si>
    <t>Основное мероприятие "Обеспечение мероприятий по переселению граждан из  аварийного жилищного фонда"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</si>
</sst>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0"/>
    <numFmt numFmtId="174" formatCode="_-* #,##0.0_р_._-;\-* #,##0.0_р_._-;_-* &quot;-&quot;_р_._-;_-@_-"/>
    <numFmt numFmtId="175" formatCode="0.0"/>
    <numFmt numFmtId="176" formatCode="_-* #,##0.00000_р_._-;\-* #,##0.00000_р_._-;_-* &quot;-&quot;_р_._-;_-@_-"/>
    <numFmt numFmtId="177" formatCode="_-* #,##0.00_р_._-;\-* #,##0.00_р_._-;_-* &quot;-&quot;_р_._-;_-@_-"/>
    <numFmt numFmtId="178" formatCode="_-* #,##0.000000_р_._-;\-* #,##0.000000_р_._-;_-* &quot;-&quot;_р_._-;_-@_-"/>
    <numFmt numFmtId="179" formatCode="_-* #,##0.0000_р_._-;\-* #,##0.00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000_р_._-;\-* #,##0.00000_р_._-;_-* &quot;-&quot;?_р_._-;_-@_-"/>
    <numFmt numFmtId="183" formatCode="_-* #,##0.000_р_._-;\-* #,##0.000_р_._-;_-* &quot;-&quot;?_р_._-;_-@_-"/>
    <numFmt numFmtId="184" formatCode="_-* #,##0.0000000_р_._-;\-* #,##0.0000000_р_._-;_-* &quot;-&quot;_р_._-;_-@_-"/>
    <numFmt numFmtId="185" formatCode="#,##0.000"/>
    <numFmt numFmtId="186" formatCode="#,##0.0000"/>
    <numFmt numFmtId="187" formatCode="000000"/>
    <numFmt numFmtId="188" formatCode="0.000"/>
    <numFmt numFmtId="189" formatCode="0.0000"/>
    <numFmt numFmtId="190" formatCode="0.00000"/>
    <numFmt numFmtId="191" formatCode="_-* #,##0.00_р_._-;\-* #,##0.00_р_._-;_-* &quot;-&quot;?_р_._-;_-@_-"/>
    <numFmt numFmtId="192" formatCode="_-* #,##0.0000_р_._-;\-* #,##0.000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_-* #,##0.00000000_р_._-;\-* #,##0.00000000_р_._-;_-* &quot;-&quot;_р_._-;_-@_-"/>
    <numFmt numFmtId="199" formatCode="_-* #,##0.000000000_р_._-;\-* #,##0.000000000_р_._-;_-* &quot;-&quot;_р_._-;_-@_-"/>
    <numFmt numFmtId="200" formatCode="_-* #,##0.0000000000_р_._-;\-* #,##0.0000000000_р_._-;_-* &quot;-&quot;_р_._-;_-@_-"/>
    <numFmt numFmtId="201" formatCode="_-* #,##0.00000000000_р_._-;\-* #,##0.00000000000_р_._-;_-* &quot;-&quot;_р_._-;_-@_-"/>
    <numFmt numFmtId="202" formatCode="_-* #,##0.000000000000_р_._-;\-* #,##0.000000000000_р_._-;_-* &quot;-&quot;_р_._-;_-@_-"/>
    <numFmt numFmtId="203" formatCode="_-* #,##0.000000_р_._-;\-* #,##0.000000_р_._-;_-* &quot;-&quot;??????_р_._-;_-@_-"/>
    <numFmt numFmtId="204" formatCode="_-* #,##0.00000_р_._-;\-* #,##0.00000_р_._-;_-* &quot;-&quot;?????_р_._-;_-@_-"/>
    <numFmt numFmtId="205" formatCode="#,##0.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[$-FC19]d\ mmmm\ yyyy\ &quot;г.&quot;"/>
    <numFmt numFmtId="209" formatCode="mmm/yyyy"/>
    <numFmt numFmtId="210" formatCode="#,##0.0_ ;\-#,##0.0\ "/>
    <numFmt numFmtId="211" formatCode="0.000000"/>
    <numFmt numFmtId="212" formatCode="_-* #,##0.0_р_._-;\-* #,##0.0_р_._-;_-* &quot;-&quot;??_р_._-;_-@_-"/>
    <numFmt numFmtId="213" formatCode="#,##0.00_р_."/>
    <numFmt numFmtId="214" formatCode="_-* #,##0.0000_р_._-;\-* #,##0.0000_р_._-;_-* &quot;-&quot;????_р_._-;_-@_-"/>
    <numFmt numFmtId="215" formatCode="0.0000000"/>
    <numFmt numFmtId="216" formatCode="_-* #,##0.0000_р_._-;\-* #,##0.0000_р_._-;_-* &quot;-&quot;?????_р_._-;_-@_-"/>
    <numFmt numFmtId="217" formatCode="_-* #,##0.000_р_._-;\-* #,##0.000_р_._-;_-* &quot;-&quot;?????_р_._-;_-@_-"/>
    <numFmt numFmtId="218" formatCode="_-* #,##0.00_р_._-;\-* #,##0.00_р_._-;_-* &quot;-&quot;?????_р_._-;_-@_-"/>
    <numFmt numFmtId="219" formatCode="_-* #,##0.0_р_._-;\-* #,##0.0_р_._-;_-* &quot;-&quot;?????_р_._-;_-@_-"/>
    <numFmt numFmtId="220" formatCode="_-* #,##0.000000_р_._-;\-* #,##0.000000_р_._-;_-* &quot;-&quot;?_р_._-;_-@_-"/>
    <numFmt numFmtId="221" formatCode="#,##0.000000_ ;\-#,##0.000000\ "/>
    <numFmt numFmtId="222" formatCode="#,##0.0000000"/>
    <numFmt numFmtId="223" formatCode="_-* #,##0_р_._-;\-* #,##0_р_._-;_-* &quot;-&quot;??_р_._-;_-@_-"/>
    <numFmt numFmtId="224" formatCode="_-* #,##0.0\ _₽_-;\-* #,##0.0\ _₽_-;_-* &quot;-&quot;?\ _₽_-;_-@_-"/>
  </numFmts>
  <fonts count="49"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2" fillId="0" borderId="0" xfId="55" applyNumberFormat="1" applyFont="1" applyAlignment="1">
      <alignment horizontal="center" vertical="center"/>
      <protection/>
    </xf>
    <xf numFmtId="0" fontId="2" fillId="0" borderId="0" xfId="55" applyFont="1" applyAlignment="1">
      <alignment vertical="center"/>
      <protection/>
    </xf>
    <xf numFmtId="0" fontId="1" fillId="0" borderId="0" xfId="55" applyFont="1">
      <alignment/>
      <protection/>
    </xf>
    <xf numFmtId="0" fontId="2" fillId="0" borderId="0" xfId="55" applyFont="1" applyAlignment="1">
      <alignment vertical="center" wrapText="1"/>
      <protection/>
    </xf>
    <xf numFmtId="0" fontId="2" fillId="0" borderId="0" xfId="55" applyFont="1" applyAlignment="1">
      <alignment horizontal="right" vertical="center"/>
      <protection/>
    </xf>
    <xf numFmtId="49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 wrapText="1"/>
      <protection/>
    </xf>
    <xf numFmtId="4" fontId="8" fillId="0" borderId="0" xfId="55" applyNumberFormat="1" applyFont="1" applyAlignment="1">
      <alignment vertical="center"/>
      <protection/>
    </xf>
    <xf numFmtId="0" fontId="9" fillId="0" borderId="11" xfId="55" applyFont="1" applyBorder="1">
      <alignment/>
      <protection/>
    </xf>
    <xf numFmtId="0" fontId="8" fillId="0" borderId="0" xfId="55" applyFont="1">
      <alignment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11" fillId="0" borderId="0" xfId="55" applyFont="1">
      <alignment/>
      <protection/>
    </xf>
    <xf numFmtId="49" fontId="12" fillId="0" borderId="11" xfId="55" applyNumberFormat="1" applyFont="1" applyFill="1" applyBorder="1" applyAlignment="1">
      <alignment horizontal="center" vertical="center"/>
      <protection/>
    </xf>
    <xf numFmtId="0" fontId="8" fillId="0" borderId="0" xfId="55" applyFont="1" applyAlignment="1">
      <alignment horizontal="center"/>
      <protection/>
    </xf>
    <xf numFmtId="0" fontId="2" fillId="0" borderId="11" xfId="55" applyFont="1" applyBorder="1" applyAlignment="1">
      <alignment horizontal="center" vertical="center" wrapText="1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>
      <alignment/>
      <protection/>
    </xf>
    <xf numFmtId="0" fontId="10" fillId="0" borderId="0" xfId="55" applyFont="1">
      <alignment/>
      <protection/>
    </xf>
    <xf numFmtId="0" fontId="2" fillId="0" borderId="0" xfId="55" applyFont="1" applyAlignment="1">
      <alignment horizontal="right" vertical="center" wrapText="1"/>
      <protection/>
    </xf>
    <xf numFmtId="0" fontId="2" fillId="0" borderId="0" xfId="55" applyFont="1" applyAlignment="1">
      <alignment/>
      <protection/>
    </xf>
    <xf numFmtId="0" fontId="3" fillId="0" borderId="0" xfId="55" applyFont="1" applyAlignment="1">
      <alignment vertical="center" wrapText="1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13" fillId="0" borderId="0" xfId="55" applyFont="1" applyAlignment="1">
      <alignment horizontal="center" vertical="center"/>
      <protection/>
    </xf>
    <xf numFmtId="49" fontId="12" fillId="0" borderId="11" xfId="55" applyNumberFormat="1" applyFont="1" applyFill="1" applyBorder="1" applyAlignment="1">
      <alignment horizontal="left" vertical="center" wrapText="1"/>
      <protection/>
    </xf>
    <xf numFmtId="2" fontId="12" fillId="0" borderId="11" xfId="55" applyNumberFormat="1" applyFont="1" applyFill="1" applyBorder="1" applyAlignment="1">
      <alignment horizontal="left" vertical="center" wrapText="1"/>
      <protection/>
    </xf>
    <xf numFmtId="49" fontId="12" fillId="0" borderId="11" xfId="70" applyNumberFormat="1" applyFont="1" applyFill="1" applyBorder="1" applyAlignment="1">
      <alignment horizontal="center" vertical="center"/>
    </xf>
    <xf numFmtId="49" fontId="3" fillId="0" borderId="11" xfId="55" applyNumberFormat="1" applyFont="1" applyFill="1" applyBorder="1" applyAlignment="1">
      <alignment horizontal="center" vertical="center"/>
      <protection/>
    </xf>
    <xf numFmtId="49" fontId="3" fillId="0" borderId="11" xfId="70" applyNumberFormat="1" applyFont="1" applyFill="1" applyBorder="1" applyAlignment="1">
      <alignment horizontal="center" vertical="center"/>
    </xf>
    <xf numFmtId="174" fontId="3" fillId="0" borderId="11" xfId="55" applyNumberFormat="1" applyFont="1" applyFill="1" applyBorder="1" applyAlignment="1">
      <alignment horizontal="left" vertical="center"/>
      <protection/>
    </xf>
    <xf numFmtId="49" fontId="12" fillId="0" borderId="11" xfId="55" applyNumberFormat="1" applyFont="1" applyBorder="1" applyAlignment="1">
      <alignment horizontal="left" vertical="center" wrapText="1"/>
      <protection/>
    </xf>
    <xf numFmtId="4" fontId="10" fillId="0" borderId="0" xfId="55" applyNumberFormat="1" applyFont="1" applyAlignment="1">
      <alignment horizontal="center" vertical="center"/>
      <protection/>
    </xf>
    <xf numFmtId="49" fontId="3" fillId="0" borderId="11" xfId="55" applyNumberFormat="1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vertical="center"/>
      <protection/>
    </xf>
    <xf numFmtId="0" fontId="14" fillId="0" borderId="0" xfId="55" applyFont="1">
      <alignment/>
      <protection/>
    </xf>
    <xf numFmtId="0" fontId="15" fillId="0" borderId="0" xfId="55" applyFont="1">
      <alignment/>
      <protection/>
    </xf>
    <xf numFmtId="174" fontId="12" fillId="0" borderId="11" xfId="55" applyNumberFormat="1" applyFont="1" applyFill="1" applyBorder="1" applyAlignment="1">
      <alignment horizontal="left" vertical="center"/>
      <protection/>
    </xf>
    <xf numFmtId="49" fontId="3" fillId="2" borderId="11" xfId="55" applyNumberFormat="1" applyFont="1" applyFill="1" applyBorder="1" applyAlignment="1">
      <alignment horizontal="center"/>
      <protection/>
    </xf>
    <xf numFmtId="0" fontId="12" fillId="2" borderId="11" xfId="55" applyFont="1" applyFill="1" applyBorder="1" applyAlignment="1">
      <alignment horizontal="right"/>
      <protection/>
    </xf>
    <xf numFmtId="0" fontId="5" fillId="0" borderId="0" xfId="55" applyFont="1" applyAlignment="1">
      <alignment horizontal="center" vertical="center" wrapText="1"/>
      <protection/>
    </xf>
    <xf numFmtId="0" fontId="8" fillId="0" borderId="0" xfId="60" applyFont="1">
      <alignment/>
      <protection/>
    </xf>
    <xf numFmtId="0" fontId="8" fillId="0" borderId="0" xfId="54" applyFont="1">
      <alignment/>
      <protection/>
    </xf>
    <xf numFmtId="0" fontId="4" fillId="0" borderId="0" xfId="54">
      <alignment/>
      <protection/>
    </xf>
    <xf numFmtId="0" fontId="6" fillId="0" borderId="11" xfId="60" applyFont="1" applyBorder="1" applyAlignment="1">
      <alignment horizontal="center" vertical="center" wrapText="1"/>
      <protection/>
    </xf>
    <xf numFmtId="49" fontId="8" fillId="0" borderId="11" xfId="60" applyNumberFormat="1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left" vertical="center" wrapText="1"/>
      <protection/>
    </xf>
    <xf numFmtId="172" fontId="8" fillId="0" borderId="11" xfId="60" applyNumberFormat="1" applyFont="1" applyBorder="1" applyAlignment="1">
      <alignment horizontal="center" vertical="center"/>
      <protection/>
    </xf>
    <xf numFmtId="172" fontId="8" fillId="0" borderId="0" xfId="54" applyNumberFormat="1" applyFont="1">
      <alignment/>
      <protection/>
    </xf>
    <xf numFmtId="172" fontId="4" fillId="0" borderId="0" xfId="54" applyNumberFormat="1">
      <alignment/>
      <protection/>
    </xf>
    <xf numFmtId="0" fontId="16" fillId="0" borderId="11" xfId="60" applyFont="1" applyBorder="1" applyAlignment="1">
      <alignment horizontal="left" vertical="center" wrapText="1"/>
      <protection/>
    </xf>
    <xf numFmtId="174" fontId="2" fillId="0" borderId="11" xfId="55" applyNumberFormat="1" applyFont="1" applyBorder="1" applyAlignment="1">
      <alignment horizontal="center" vertical="center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49" fontId="17" fillId="0" borderId="11" xfId="55" applyNumberFormat="1" applyFont="1" applyBorder="1" applyAlignment="1">
      <alignment horizontal="center"/>
      <protection/>
    </xf>
    <xf numFmtId="0" fontId="17" fillId="0" borderId="11" xfId="55" applyFont="1" applyBorder="1">
      <alignment/>
      <protection/>
    </xf>
    <xf numFmtId="174" fontId="17" fillId="0" borderId="11" xfId="55" applyNumberFormat="1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left" vertical="center" wrapText="1"/>
      <protection/>
    </xf>
    <xf numFmtId="49" fontId="17" fillId="0" borderId="11" xfId="55" applyNumberFormat="1" applyFont="1" applyBorder="1" applyAlignment="1">
      <alignment horizontal="center" vertical="center" wrapText="1"/>
      <protection/>
    </xf>
    <xf numFmtId="0" fontId="17" fillId="0" borderId="11" xfId="55" applyFont="1" applyBorder="1" applyAlignment="1">
      <alignment horizontal="left" vertical="center" wrapText="1"/>
      <protection/>
    </xf>
    <xf numFmtId="0" fontId="17" fillId="0" borderId="11" xfId="55" applyFont="1" applyBorder="1" applyAlignment="1">
      <alignment horizontal="center" vertical="center" wrapText="1"/>
      <protection/>
    </xf>
    <xf numFmtId="49" fontId="2" fillId="0" borderId="12" xfId="55" applyNumberFormat="1" applyFont="1" applyBorder="1" applyAlignment="1">
      <alignment horizontal="center"/>
      <protection/>
    </xf>
    <xf numFmtId="174" fontId="2" fillId="0" borderId="13" xfId="55" applyNumberFormat="1" applyFont="1" applyBorder="1" applyAlignment="1">
      <alignment horizontal="center" vertical="center"/>
      <protection/>
    </xf>
    <xf numFmtId="0" fontId="2" fillId="0" borderId="0" xfId="55" applyFont="1" applyBorder="1" applyAlignment="1">
      <alignment vertical="top" wrapText="1"/>
      <protection/>
    </xf>
    <xf numFmtId="0" fontId="8" fillId="0" borderId="11" xfId="55" applyFont="1" applyBorder="1" applyAlignment="1">
      <alignment horizontal="center"/>
      <protection/>
    </xf>
    <xf numFmtId="0" fontId="17" fillId="0" borderId="11" xfId="55" applyFont="1" applyBorder="1" applyAlignment="1">
      <alignment horizontal="right"/>
      <protection/>
    </xf>
    <xf numFmtId="182" fontId="1" fillId="0" borderId="0" xfId="55" applyNumberFormat="1">
      <alignment/>
      <protection/>
    </xf>
    <xf numFmtId="174" fontId="12" fillId="0" borderId="11" xfId="55" applyNumberFormat="1" applyFont="1" applyFill="1" applyBorder="1" applyAlignment="1">
      <alignment horizontal="center" vertical="center" wrapText="1"/>
      <protection/>
    </xf>
    <xf numFmtId="0" fontId="10" fillId="0" borderId="0" xfId="55" applyFont="1" applyFill="1">
      <alignment/>
      <protection/>
    </xf>
    <xf numFmtId="4" fontId="3" fillId="0" borderId="0" xfId="55" applyNumberFormat="1" applyFont="1" applyFill="1" applyAlignment="1">
      <alignment horizontal="right" vertical="center"/>
      <protection/>
    </xf>
    <xf numFmtId="0" fontId="2" fillId="0" borderId="0" xfId="55" applyFont="1" applyFill="1" applyAlignment="1">
      <alignment horizontal="right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9" fillId="0" borderId="11" xfId="55" applyNumberFormat="1" applyFont="1" applyFill="1" applyBorder="1" applyAlignment="1">
      <alignment horizontal="center" vertical="center"/>
      <protection/>
    </xf>
    <xf numFmtId="0" fontId="9" fillId="0" borderId="14" xfId="60" applyFont="1" applyBorder="1" applyAlignment="1">
      <alignment horizontal="left" vertical="center" wrapText="1"/>
      <protection/>
    </xf>
    <xf numFmtId="49" fontId="9" fillId="0" borderId="11" xfId="60" applyNumberFormat="1" applyFont="1" applyBorder="1" applyAlignment="1">
      <alignment horizontal="center" vertical="center"/>
      <protection/>
    </xf>
    <xf numFmtId="49" fontId="5" fillId="0" borderId="11" xfId="60" applyNumberFormat="1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left" vertical="center" wrapText="1"/>
      <protection/>
    </xf>
    <xf numFmtId="49" fontId="8" fillId="0" borderId="11" xfId="55" applyNumberFormat="1" applyFont="1" applyFill="1" applyBorder="1" applyAlignment="1">
      <alignment horizontal="center" vertical="center"/>
      <protection/>
    </xf>
    <xf numFmtId="176" fontId="3" fillId="0" borderId="0" xfId="55" applyNumberFormat="1" applyFont="1" applyFill="1" applyAlignment="1">
      <alignment horizontal="right" vertical="center"/>
      <protection/>
    </xf>
    <xf numFmtId="176" fontId="2" fillId="0" borderId="0" xfId="55" applyNumberFormat="1" applyFont="1" applyFill="1" applyAlignment="1">
      <alignment horizontal="right" vertical="center" wrapText="1"/>
      <protection/>
    </xf>
    <xf numFmtId="176" fontId="10" fillId="0" borderId="0" xfId="55" applyNumberFormat="1" applyFont="1" applyFill="1">
      <alignment/>
      <protection/>
    </xf>
    <xf numFmtId="176" fontId="3" fillId="0" borderId="0" xfId="55" applyNumberFormat="1" applyFont="1" applyFill="1" applyAlignment="1">
      <alignment horizontal="center" vertical="center" wrapText="1"/>
      <protection/>
    </xf>
    <xf numFmtId="176" fontId="12" fillId="0" borderId="11" xfId="55" applyNumberFormat="1" applyFont="1" applyFill="1" applyBorder="1" applyAlignment="1">
      <alignment horizontal="center" vertical="center" wrapText="1"/>
      <protection/>
    </xf>
    <xf numFmtId="176" fontId="3" fillId="0" borderId="0" xfId="55" applyNumberFormat="1" applyFont="1" applyFill="1" applyAlignment="1">
      <alignment horizontal="left" vertical="center"/>
      <protection/>
    </xf>
    <xf numFmtId="176" fontId="3" fillId="0" borderId="0" xfId="55" applyNumberFormat="1" applyFont="1" applyFill="1" applyAlignment="1">
      <alignment horizontal="center" vertical="center"/>
      <protection/>
    </xf>
    <xf numFmtId="174" fontId="9" fillId="0" borderId="11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Alignment="1">
      <alignment horizontal="right" vertical="center"/>
      <protection/>
    </xf>
    <xf numFmtId="173" fontId="1" fillId="0" borderId="0" xfId="55" applyNumberFormat="1" applyFont="1">
      <alignment/>
      <protection/>
    </xf>
    <xf numFmtId="173" fontId="8" fillId="0" borderId="0" xfId="55" applyNumberFormat="1" applyFont="1" applyAlignment="1">
      <alignment vertical="center"/>
      <protection/>
    </xf>
    <xf numFmtId="0" fontId="19" fillId="0" borderId="0" xfId="55" applyFont="1">
      <alignment/>
      <protection/>
    </xf>
    <xf numFmtId="0" fontId="2" fillId="0" borderId="11" xfId="55" applyFont="1" applyBorder="1">
      <alignment/>
      <protection/>
    </xf>
    <xf numFmtId="174" fontId="17" fillId="0" borderId="11" xfId="55" applyNumberFormat="1" applyFont="1" applyBorder="1" applyAlignment="1">
      <alignment horizontal="center" vertical="center" wrapText="1"/>
      <protection/>
    </xf>
    <xf numFmtId="174" fontId="2" fillId="0" borderId="11" xfId="55" applyNumberFormat="1" applyFont="1" applyBorder="1" applyAlignment="1">
      <alignment horizontal="center" vertical="center" wrapText="1"/>
      <protection/>
    </xf>
    <xf numFmtId="205" fontId="4" fillId="0" borderId="0" xfId="54" applyNumberFormat="1">
      <alignment/>
      <protection/>
    </xf>
    <xf numFmtId="205" fontId="3" fillId="0" borderId="0" xfId="55" applyNumberFormat="1" applyFont="1" applyAlignment="1">
      <alignment horizontal="right" vertical="center"/>
      <protection/>
    </xf>
    <xf numFmtId="205" fontId="3" fillId="0" borderId="0" xfId="55" applyNumberFormat="1" applyFont="1" applyAlignment="1">
      <alignment horizontal="right" vertical="center" wrapText="1"/>
      <protection/>
    </xf>
    <xf numFmtId="174" fontId="5" fillId="0" borderId="11" xfId="55" applyNumberFormat="1" applyFont="1" applyFill="1" applyBorder="1" applyAlignment="1">
      <alignment horizontal="left" vertical="center"/>
      <protection/>
    </xf>
    <xf numFmtId="0" fontId="39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6" fillId="0" borderId="11" xfId="59" applyFont="1" applyBorder="1" applyAlignment="1">
      <alignment horizontal="center" vertical="center" wrapText="1"/>
      <protection/>
    </xf>
    <xf numFmtId="4" fontId="6" fillId="0" borderId="11" xfId="55" applyNumberFormat="1" applyFont="1" applyFill="1" applyBorder="1" applyAlignment="1">
      <alignment horizontal="center" vertical="center" wrapText="1"/>
      <protection/>
    </xf>
    <xf numFmtId="174" fontId="6" fillId="0" borderId="15" xfId="55" applyNumberFormat="1" applyFont="1" applyFill="1" applyBorder="1" applyAlignment="1">
      <alignment horizontal="center" vertical="center" wrapText="1"/>
      <protection/>
    </xf>
    <xf numFmtId="174" fontId="8" fillId="0" borderId="15" xfId="55" applyNumberFormat="1" applyFont="1" applyFill="1" applyBorder="1" applyAlignment="1">
      <alignment horizontal="center" vertical="center" wrapText="1"/>
      <protection/>
    </xf>
    <xf numFmtId="172" fontId="6" fillId="0" borderId="11" xfId="55" applyNumberFormat="1" applyFont="1" applyFill="1" applyBorder="1" applyAlignment="1">
      <alignment horizontal="center" vertical="center"/>
      <protection/>
    </xf>
    <xf numFmtId="43" fontId="8" fillId="0" borderId="11" xfId="60" applyNumberFormat="1" applyFont="1" applyBorder="1" applyAlignment="1">
      <alignment horizontal="center" vertical="center"/>
      <protection/>
    </xf>
    <xf numFmtId="43" fontId="6" fillId="0" borderId="11" xfId="60" applyNumberFormat="1" applyFont="1" applyBorder="1" applyAlignment="1">
      <alignment horizontal="center" vertical="center"/>
      <protection/>
    </xf>
    <xf numFmtId="173" fontId="9" fillId="0" borderId="0" xfId="55" applyNumberFormat="1" applyFont="1" applyFill="1" applyAlignment="1">
      <alignment horizontal="left" vertical="center"/>
      <protection/>
    </xf>
    <xf numFmtId="173" fontId="9" fillId="0" borderId="0" xfId="55" applyNumberFormat="1" applyFont="1" applyFill="1" applyAlignment="1">
      <alignment horizontal="left" vertical="center" wrapText="1"/>
      <protection/>
    </xf>
    <xf numFmtId="173" fontId="3" fillId="0" borderId="0" xfId="55" applyNumberFormat="1" applyFont="1" applyFill="1" applyAlignment="1">
      <alignment horizontal="left" vertical="center" wrapText="1"/>
      <protection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212" fontId="6" fillId="0" borderId="11" xfId="60" applyNumberFormat="1" applyFont="1" applyBorder="1" applyAlignment="1">
      <alignment horizontal="center" vertical="center"/>
      <protection/>
    </xf>
    <xf numFmtId="212" fontId="8" fillId="0" borderId="11" xfId="60" applyNumberFormat="1" applyFont="1" applyBorder="1" applyAlignment="1">
      <alignment horizontal="center" vertical="center"/>
      <protection/>
    </xf>
    <xf numFmtId="49" fontId="9" fillId="0" borderId="11" xfId="60" applyNumberFormat="1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left" vertical="center" wrapText="1"/>
      <protection/>
    </xf>
    <xf numFmtId="174" fontId="5" fillId="0" borderId="11" xfId="55" applyNumberFormat="1" applyFont="1" applyFill="1" applyBorder="1" applyAlignment="1">
      <alignment horizontal="center" vertical="center" wrapText="1"/>
      <protection/>
    </xf>
    <xf numFmtId="205" fontId="5" fillId="0" borderId="11" xfId="55" applyNumberFormat="1" applyFont="1" applyFill="1" applyBorder="1" applyAlignment="1">
      <alignment horizontal="center" vertical="center" wrapText="1"/>
      <protection/>
    </xf>
    <xf numFmtId="205" fontId="9" fillId="0" borderId="0" xfId="55" applyNumberFormat="1" applyFont="1" applyAlignment="1">
      <alignment horizontal="left" vertical="center"/>
      <protection/>
    </xf>
    <xf numFmtId="0" fontId="9" fillId="0" borderId="11" xfId="55" applyNumberFormat="1" applyFont="1" applyBorder="1" applyAlignment="1">
      <alignment horizontal="center" vertical="center"/>
      <protection/>
    </xf>
    <xf numFmtId="174" fontId="5" fillId="0" borderId="11" xfId="55" applyNumberFormat="1" applyFont="1" applyBorder="1" applyAlignment="1">
      <alignment horizontal="center" vertical="center"/>
      <protection/>
    </xf>
    <xf numFmtId="173" fontId="9" fillId="0" borderId="11" xfId="55" applyNumberFormat="1" applyFont="1" applyBorder="1" applyAlignment="1">
      <alignment horizontal="center" vertical="center"/>
      <protection/>
    </xf>
    <xf numFmtId="174" fontId="9" fillId="0" borderId="11" xfId="55" applyNumberFormat="1" applyFont="1" applyBorder="1" applyAlignment="1">
      <alignment horizontal="center" vertical="center"/>
      <protection/>
    </xf>
    <xf numFmtId="173" fontId="9" fillId="0" borderId="11" xfId="55" applyNumberFormat="1" applyFont="1" applyFill="1" applyBorder="1" applyAlignment="1">
      <alignment horizontal="center" vertical="center"/>
      <protection/>
    </xf>
    <xf numFmtId="174" fontId="3" fillId="0" borderId="0" xfId="55" applyNumberFormat="1" applyFont="1" applyFill="1" applyBorder="1" applyAlignment="1">
      <alignment horizontal="left" vertical="center" wrapText="1"/>
      <protection/>
    </xf>
    <xf numFmtId="0" fontId="8" fillId="0" borderId="11" xfId="59" applyFont="1" applyBorder="1" applyAlignment="1">
      <alignment horizontal="center" vertical="top" wrapText="1"/>
      <protection/>
    </xf>
    <xf numFmtId="0" fontId="43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49" fontId="9" fillId="0" borderId="14" xfId="55" applyNumberFormat="1" applyFont="1" applyFill="1" applyBorder="1" applyAlignment="1">
      <alignment horizontal="center" vertical="center" wrapText="1"/>
      <protection/>
    </xf>
    <xf numFmtId="49" fontId="12" fillId="24" borderId="11" xfId="55" applyNumberFormat="1" applyFont="1" applyFill="1" applyBorder="1" applyAlignment="1">
      <alignment horizontal="center" vertical="center"/>
      <protection/>
    </xf>
    <xf numFmtId="4" fontId="20" fillId="0" borderId="0" xfId="55" applyNumberFormat="1" applyFont="1" applyAlignment="1">
      <alignment horizontal="center" vertical="center"/>
      <protection/>
    </xf>
    <xf numFmtId="49" fontId="8" fillId="0" borderId="11" xfId="55" applyNumberFormat="1" applyFont="1" applyBorder="1" applyAlignment="1">
      <alignment horizontal="left" vertical="center" wrapText="1"/>
      <protection/>
    </xf>
    <xf numFmtId="174" fontId="8" fillId="0" borderId="11" xfId="55" applyNumberFormat="1" applyFont="1" applyFill="1" applyBorder="1" applyAlignment="1">
      <alignment horizontal="left" vertical="center"/>
      <protection/>
    </xf>
    <xf numFmtId="49" fontId="8" fillId="0" borderId="11" xfId="70" applyNumberFormat="1" applyFont="1" applyFill="1" applyBorder="1" applyAlignment="1">
      <alignment horizontal="center" vertical="center"/>
    </xf>
    <xf numFmtId="175" fontId="1" fillId="0" borderId="0" xfId="55" applyNumberFormat="1">
      <alignment/>
      <protection/>
    </xf>
    <xf numFmtId="49" fontId="9" fillId="0" borderId="11" xfId="55" applyNumberFormat="1" applyFont="1" applyFill="1" applyBorder="1" applyAlignment="1">
      <alignment horizontal="center" vertical="center" wrapText="1"/>
      <protection/>
    </xf>
    <xf numFmtId="0" fontId="8" fillId="24" borderId="11" xfId="59" applyFont="1" applyFill="1" applyBorder="1" applyAlignment="1">
      <alignment horizontal="center" vertical="center" wrapText="1"/>
      <protection/>
    </xf>
    <xf numFmtId="175" fontId="8" fillId="0" borderId="15" xfId="55" applyNumberFormat="1" applyFont="1" applyFill="1" applyBorder="1" applyAlignment="1">
      <alignment horizontal="right" vertical="center" wrapText="1"/>
      <protection/>
    </xf>
    <xf numFmtId="175" fontId="10" fillId="0" borderId="0" xfId="55" applyNumberFormat="1" applyFont="1" applyFill="1">
      <alignment/>
      <protection/>
    </xf>
    <xf numFmtId="175" fontId="3" fillId="0" borderId="0" xfId="55" applyNumberFormat="1" applyFont="1" applyFill="1" applyAlignment="1">
      <alignment horizontal="center" vertical="center" wrapText="1"/>
      <protection/>
    </xf>
    <xf numFmtId="175" fontId="6" fillId="0" borderId="11" xfId="55" applyNumberFormat="1" applyFont="1" applyFill="1" applyBorder="1" applyAlignment="1">
      <alignment horizontal="center" vertical="center" wrapText="1"/>
      <protection/>
    </xf>
    <xf numFmtId="175" fontId="3" fillId="0" borderId="0" xfId="55" applyNumberFormat="1" applyFont="1" applyFill="1" applyBorder="1" applyAlignment="1">
      <alignment horizontal="left" vertical="center" wrapText="1"/>
      <protection/>
    </xf>
    <xf numFmtId="175" fontId="3" fillId="0" borderId="0" xfId="55" applyNumberFormat="1" applyFont="1" applyFill="1" applyAlignment="1">
      <alignment horizontal="left" vertical="center"/>
      <protection/>
    </xf>
    <xf numFmtId="175" fontId="3" fillId="0" borderId="0" xfId="55" applyNumberFormat="1" applyFont="1" applyFill="1" applyAlignment="1">
      <alignment horizontal="center" vertical="center"/>
      <protection/>
    </xf>
    <xf numFmtId="172" fontId="3" fillId="0" borderId="0" xfId="55" applyNumberFormat="1" applyFont="1" applyFill="1" applyAlignment="1">
      <alignment horizontal="right" vertical="center"/>
      <protection/>
    </xf>
    <xf numFmtId="172" fontId="3" fillId="0" borderId="0" xfId="55" applyNumberFormat="1" applyFont="1" applyFill="1" applyAlignment="1">
      <alignment horizontal="right" vertical="center" wrapText="1"/>
      <protection/>
    </xf>
    <xf numFmtId="49" fontId="6" fillId="0" borderId="11" xfId="70" applyNumberFormat="1" applyFont="1" applyFill="1" applyBorder="1" applyAlignment="1">
      <alignment horizontal="center" vertical="center"/>
    </xf>
    <xf numFmtId="174" fontId="6" fillId="0" borderId="11" xfId="55" applyNumberFormat="1" applyFont="1" applyFill="1" applyBorder="1" applyAlignment="1">
      <alignment horizontal="left" vertical="center" wrapText="1"/>
      <protection/>
    </xf>
    <xf numFmtId="49" fontId="40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174" fontId="8" fillId="0" borderId="11" xfId="55" applyNumberFormat="1" applyFont="1" applyFill="1" applyBorder="1" applyAlignment="1">
      <alignment horizontal="left" vertical="center" wrapText="1"/>
      <protection/>
    </xf>
    <xf numFmtId="0" fontId="40" fillId="0" borderId="11" xfId="0" applyFont="1" applyBorder="1" applyAlignment="1">
      <alignment vertical="center" wrapText="1"/>
    </xf>
    <xf numFmtId="174" fontId="6" fillId="0" borderId="11" xfId="55" applyNumberFormat="1" applyFont="1" applyFill="1" applyBorder="1" applyAlignment="1">
      <alignment horizontal="left" vertical="center"/>
      <protection/>
    </xf>
    <xf numFmtId="49" fontId="16" fillId="0" borderId="11" xfId="7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 wrapText="1"/>
    </xf>
    <xf numFmtId="49" fontId="8" fillId="0" borderId="11" xfId="55" applyNumberFormat="1" applyFont="1" applyFill="1" applyBorder="1" applyAlignment="1">
      <alignment horizontal="left" vertical="center" wrapText="1"/>
      <protection/>
    </xf>
    <xf numFmtId="0" fontId="39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center"/>
    </xf>
    <xf numFmtId="176" fontId="6" fillId="0" borderId="11" xfId="55" applyNumberFormat="1" applyFont="1" applyFill="1" applyBorder="1" applyAlignment="1">
      <alignment horizontal="center" vertical="center"/>
      <protection/>
    </xf>
    <xf numFmtId="49" fontId="16" fillId="0" borderId="11" xfId="55" applyNumberFormat="1" applyFont="1" applyFill="1" applyBorder="1" applyAlignment="1">
      <alignment horizontal="center" vertical="center"/>
      <protection/>
    </xf>
    <xf numFmtId="49" fontId="17" fillId="0" borderId="10" xfId="55" applyNumberFormat="1" applyFont="1" applyBorder="1" applyAlignment="1">
      <alignment horizontal="center" vertical="center" wrapText="1"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55" applyNumberFormat="1" applyFont="1" applyFill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center" vertical="center"/>
      <protection/>
    </xf>
    <xf numFmtId="49" fontId="17" fillId="0" borderId="10" xfId="55" applyNumberFormat="1" applyFont="1" applyBorder="1" applyAlignment="1">
      <alignment horizontal="center" vertical="center"/>
      <protection/>
    </xf>
    <xf numFmtId="49" fontId="2" fillId="0" borderId="10" xfId="59" applyNumberFormat="1" applyFont="1" applyBorder="1" applyAlignment="1">
      <alignment horizontal="center" vertical="center"/>
      <protection/>
    </xf>
    <xf numFmtId="49" fontId="2" fillId="24" borderId="10" xfId="59" applyNumberFormat="1" applyFont="1" applyFill="1" applyBorder="1" applyAlignment="1">
      <alignment horizontal="center" vertical="center"/>
      <protection/>
    </xf>
    <xf numFmtId="49" fontId="17" fillId="0" borderId="10" xfId="59" applyNumberFormat="1" applyFont="1" applyBorder="1" applyAlignment="1">
      <alignment horizontal="center" vertical="center"/>
      <protection/>
    </xf>
    <xf numFmtId="49" fontId="8" fillId="24" borderId="11" xfId="70" applyNumberFormat="1" applyFont="1" applyFill="1" applyBorder="1" applyAlignment="1">
      <alignment horizontal="center" vertical="center"/>
    </xf>
    <xf numFmtId="49" fontId="8" fillId="24" borderId="11" xfId="55" applyNumberFormat="1" applyFont="1" applyFill="1" applyBorder="1" applyAlignment="1">
      <alignment horizontal="center" vertical="center"/>
      <protection/>
    </xf>
    <xf numFmtId="49" fontId="16" fillId="0" borderId="11" xfId="55" applyNumberFormat="1" applyFont="1" applyBorder="1" applyAlignment="1">
      <alignment horizontal="left" vertical="center" wrapText="1"/>
      <protection/>
    </xf>
    <xf numFmtId="49" fontId="8" fillId="24" borderId="11" xfId="55" applyNumberFormat="1" applyFont="1" applyFill="1" applyBorder="1" applyAlignment="1">
      <alignment horizontal="left" vertical="center" wrapText="1"/>
      <protection/>
    </xf>
    <xf numFmtId="0" fontId="40" fillId="24" borderId="11" xfId="0" applyFont="1" applyFill="1" applyBorder="1" applyAlignment="1">
      <alignment vertical="center" wrapText="1"/>
    </xf>
    <xf numFmtId="49" fontId="6" fillId="0" borderId="11" xfId="55" applyNumberFormat="1" applyFont="1" applyBorder="1" applyAlignment="1">
      <alignment horizontal="left" vertical="center" wrapText="1"/>
      <protection/>
    </xf>
    <xf numFmtId="49" fontId="6" fillId="0" borderId="11" xfId="55" applyNumberFormat="1" applyFont="1" applyFill="1" applyBorder="1" applyAlignment="1">
      <alignment horizontal="left" vertical="center" wrapText="1"/>
      <protection/>
    </xf>
    <xf numFmtId="174" fontId="8" fillId="24" borderId="11" xfId="55" applyNumberFormat="1" applyFont="1" applyFill="1" applyBorder="1" applyAlignment="1">
      <alignment horizontal="left" vertical="center"/>
      <protection/>
    </xf>
    <xf numFmtId="174" fontId="8" fillId="24" borderId="11" xfId="55" applyNumberFormat="1" applyFont="1" applyFill="1" applyBorder="1" applyAlignment="1">
      <alignment horizontal="left" vertical="center" wrapText="1"/>
      <protection/>
    </xf>
    <xf numFmtId="49" fontId="6" fillId="0" borderId="11" xfId="55" applyNumberFormat="1" applyFont="1" applyBorder="1" applyAlignment="1">
      <alignment horizontal="right" vertical="center" wrapText="1"/>
      <protection/>
    </xf>
    <xf numFmtId="49" fontId="9" fillId="0" borderId="14" xfId="60" applyNumberFormat="1" applyFont="1" applyBorder="1" applyAlignment="1">
      <alignment horizontal="center" vertical="center" wrapText="1"/>
      <protection/>
    </xf>
    <xf numFmtId="49" fontId="9" fillId="0" borderId="14" xfId="55" applyNumberFormat="1" applyFont="1" applyFill="1" applyBorder="1" applyAlignment="1">
      <alignment horizontal="center" vertical="center"/>
      <protection/>
    </xf>
    <xf numFmtId="49" fontId="44" fillId="0" borderId="11" xfId="0" applyNumberFormat="1" applyFont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12" fillId="2" borderId="11" xfId="55" applyFont="1" applyFill="1" applyBorder="1" applyAlignment="1">
      <alignment horizontal="right" wrapText="1"/>
      <protection/>
    </xf>
    <xf numFmtId="174" fontId="6" fillId="24" borderId="11" xfId="55" applyNumberFormat="1" applyFont="1" applyFill="1" applyBorder="1" applyAlignment="1">
      <alignment horizontal="left" vertical="center"/>
      <protection/>
    </xf>
    <xf numFmtId="174" fontId="6" fillId="24" borderId="11" xfId="55" applyNumberFormat="1" applyFont="1" applyFill="1" applyBorder="1" applyAlignment="1">
      <alignment horizontal="left" vertical="center" wrapText="1"/>
      <protection/>
    </xf>
    <xf numFmtId="174" fontId="8" fillId="24" borderId="11" xfId="71" applyNumberFormat="1" applyFont="1" applyFill="1" applyBorder="1" applyAlignment="1">
      <alignment horizontal="left" vertical="center"/>
    </xf>
    <xf numFmtId="0" fontId="42" fillId="0" borderId="14" xfId="0" applyFont="1" applyBorder="1" applyAlignment="1">
      <alignment horizontal="center" vertical="center" wrapText="1"/>
    </xf>
    <xf numFmtId="174" fontId="42" fillId="0" borderId="15" xfId="0" applyNumberFormat="1" applyFont="1" applyBorder="1" applyAlignment="1">
      <alignment horizontal="center" vertical="center"/>
    </xf>
    <xf numFmtId="172" fontId="17" fillId="0" borderId="11" xfId="55" applyNumberFormat="1" applyFont="1" applyFill="1" applyBorder="1" applyAlignment="1">
      <alignment horizontal="center" vertical="center"/>
      <protection/>
    </xf>
    <xf numFmtId="172" fontId="2" fillId="0" borderId="11" xfId="55" applyNumberFormat="1" applyFont="1" applyFill="1" applyBorder="1" applyAlignment="1">
      <alignment horizontal="center" vertical="center"/>
      <protection/>
    </xf>
    <xf numFmtId="172" fontId="3" fillId="0" borderId="0" xfId="55" applyNumberFormat="1" applyFont="1" applyAlignment="1">
      <alignment horizontal="left" vertical="center"/>
      <protection/>
    </xf>
    <xf numFmtId="0" fontId="8" fillId="0" borderId="0" xfId="55" applyFont="1" applyAlignment="1">
      <alignment wrapText="1"/>
      <protection/>
    </xf>
    <xf numFmtId="172" fontId="3" fillId="0" borderId="0" xfId="55" applyNumberFormat="1" applyFont="1" applyAlignment="1">
      <alignment vertical="center" wrapText="1"/>
      <protection/>
    </xf>
    <xf numFmtId="49" fontId="3" fillId="0" borderId="14" xfId="55" applyNumberFormat="1" applyFont="1" applyBorder="1" applyAlignment="1">
      <alignment horizontal="center" vertical="center" wrapText="1"/>
      <protection/>
    </xf>
    <xf numFmtId="3" fontId="2" fillId="0" borderId="11" xfId="55" applyNumberFormat="1" applyFont="1" applyBorder="1" applyAlignment="1">
      <alignment horizontal="center" vertical="center" wrapText="1"/>
      <protection/>
    </xf>
    <xf numFmtId="49" fontId="12" fillId="0" borderId="11" xfId="55" applyNumberFormat="1" applyFont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 vertical="center" wrapText="1"/>
      <protection/>
    </xf>
    <xf numFmtId="174" fontId="12" fillId="0" borderId="11" xfId="55" applyNumberFormat="1" applyFont="1" applyBorder="1" applyAlignment="1">
      <alignment horizontal="center" vertical="center"/>
      <protection/>
    </xf>
    <xf numFmtId="0" fontId="7" fillId="2" borderId="11" xfId="55" applyFont="1" applyFill="1" applyBorder="1">
      <alignment/>
      <protection/>
    </xf>
    <xf numFmtId="0" fontId="22" fillId="0" borderId="0" xfId="55" applyFont="1">
      <alignment/>
      <protection/>
    </xf>
    <xf numFmtId="0" fontId="8" fillId="0" borderId="0" xfId="55" applyFont="1" applyAlignment="1">
      <alignment/>
      <protection/>
    </xf>
    <xf numFmtId="49" fontId="16" fillId="0" borderId="11" xfId="55" applyNumberFormat="1" applyFont="1" applyFill="1" applyBorder="1" applyAlignment="1">
      <alignment horizontal="left" vertical="center" wrapText="1"/>
      <protection/>
    </xf>
    <xf numFmtId="49" fontId="17" fillId="0" borderId="11" xfId="55" applyNumberFormat="1" applyFont="1" applyFill="1" applyBorder="1" applyAlignment="1">
      <alignment horizontal="center" vertical="center" wrapText="1"/>
      <protection/>
    </xf>
    <xf numFmtId="0" fontId="8" fillId="24" borderId="11" xfId="59" applyFont="1" applyFill="1" applyBorder="1" applyAlignment="1">
      <alignment horizontal="center" vertical="top" wrapText="1"/>
      <protection/>
    </xf>
    <xf numFmtId="49" fontId="2" fillId="0" borderId="10" xfId="59" applyNumberFormat="1" applyFont="1" applyBorder="1" applyAlignment="1">
      <alignment horizontal="center" vertical="center" wrapText="1"/>
      <protection/>
    </xf>
    <xf numFmtId="0" fontId="6" fillId="24" borderId="11" xfId="59" applyFont="1" applyFill="1" applyBorder="1" applyAlignment="1">
      <alignment horizontal="center" vertical="center" wrapText="1"/>
      <protection/>
    </xf>
    <xf numFmtId="49" fontId="17" fillId="0" borderId="10" xfId="59" applyNumberFormat="1" applyFont="1" applyBorder="1" applyAlignment="1">
      <alignment horizontal="center" vertical="center" wrapText="1"/>
      <protection/>
    </xf>
    <xf numFmtId="172" fontId="2" fillId="24" borderId="11" xfId="55" applyNumberFormat="1" applyFont="1" applyFill="1" applyBorder="1" applyAlignment="1">
      <alignment horizontal="center" vertical="center"/>
      <protection/>
    </xf>
    <xf numFmtId="173" fontId="8" fillId="0" borderId="0" xfId="55" applyNumberFormat="1" applyFont="1" applyFill="1" applyAlignment="1">
      <alignment horizontal="left" vertical="center" wrapText="1"/>
      <protection/>
    </xf>
    <xf numFmtId="173" fontId="5" fillId="0" borderId="0" xfId="55" applyNumberFormat="1" applyFont="1" applyFill="1" applyBorder="1" applyAlignment="1">
      <alignment horizontal="center" vertical="center"/>
      <protection/>
    </xf>
    <xf numFmtId="181" fontId="1" fillId="0" borderId="0" xfId="55" applyNumberFormat="1">
      <alignment/>
      <protection/>
    </xf>
    <xf numFmtId="0" fontId="2" fillId="24" borderId="11" xfId="59" applyFont="1" applyFill="1" applyBorder="1" applyAlignment="1">
      <alignment horizontal="center" vertical="center" wrapText="1"/>
      <protection/>
    </xf>
    <xf numFmtId="174" fontId="8" fillId="0" borderId="11" xfId="55" applyNumberFormat="1" applyFont="1" applyFill="1" applyBorder="1" applyAlignment="1">
      <alignment horizontal="center" vertical="center"/>
      <protection/>
    </xf>
    <xf numFmtId="0" fontId="8" fillId="24" borderId="11" xfId="55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49" fontId="9" fillId="0" borderId="14" xfId="55" applyNumberFormat="1" applyFont="1" applyBorder="1" applyAlignment="1">
      <alignment vertical="center" wrapText="1"/>
      <protection/>
    </xf>
    <xf numFmtId="49" fontId="16" fillId="24" borderId="11" xfId="55" applyNumberFormat="1" applyFont="1" applyFill="1" applyBorder="1" applyAlignment="1">
      <alignment horizontal="center" vertical="center"/>
      <protection/>
    </xf>
    <xf numFmtId="0" fontId="44" fillId="24" borderId="11" xfId="58" applyFont="1" applyFill="1" applyBorder="1" applyAlignment="1">
      <alignment vertical="center" wrapText="1"/>
      <protection/>
    </xf>
    <xf numFmtId="49" fontId="40" fillId="24" borderId="15" xfId="70" applyNumberFormat="1" applyFont="1" applyFill="1" applyBorder="1" applyAlignment="1">
      <alignment horizontal="center" vertical="center"/>
    </xf>
    <xf numFmtId="0" fontId="40" fillId="24" borderId="11" xfId="58" applyFont="1" applyFill="1" applyBorder="1" applyAlignment="1">
      <alignment vertical="center" wrapText="1"/>
      <protection/>
    </xf>
    <xf numFmtId="43" fontId="40" fillId="24" borderId="11" xfId="58" applyNumberFormat="1" applyFont="1" applyFill="1" applyBorder="1" applyAlignment="1">
      <alignment vertical="center" wrapText="1"/>
      <protection/>
    </xf>
    <xf numFmtId="49" fontId="6" fillId="0" borderId="16" xfId="55" applyNumberFormat="1" applyFont="1" applyBorder="1" applyAlignment="1">
      <alignment horizontal="left" vertical="center" wrapText="1"/>
      <protection/>
    </xf>
    <xf numFmtId="49" fontId="8" fillId="0" borderId="16" xfId="55" applyNumberFormat="1" applyFont="1" applyBorder="1" applyAlignment="1">
      <alignment horizontal="left" vertical="center" wrapText="1"/>
      <protection/>
    </xf>
    <xf numFmtId="49" fontId="44" fillId="24" borderId="15" xfId="70" applyNumberFormat="1" applyFont="1" applyFill="1" applyBorder="1" applyAlignment="1">
      <alignment horizontal="center" vertical="center"/>
    </xf>
    <xf numFmtId="181" fontId="6" fillId="2" borderId="11" xfId="55" applyNumberFormat="1" applyFont="1" applyFill="1" applyBorder="1">
      <alignment/>
      <protection/>
    </xf>
    <xf numFmtId="174" fontId="6" fillId="2" borderId="11" xfId="55" applyNumberFormat="1" applyFont="1" applyFill="1" applyBorder="1" applyAlignment="1">
      <alignment horizontal="center" vertical="center"/>
      <protection/>
    </xf>
    <xf numFmtId="49" fontId="9" fillId="0" borderId="14" xfId="60" applyNumberFormat="1" applyFont="1" applyBorder="1" applyAlignment="1">
      <alignment horizontal="center" vertical="center"/>
      <protection/>
    </xf>
    <xf numFmtId="49" fontId="6" fillId="24" borderId="11" xfId="55" applyNumberFormat="1" applyFont="1" applyFill="1" applyBorder="1" applyAlignment="1">
      <alignment horizontal="left" vertical="center" wrapText="1"/>
      <protection/>
    </xf>
    <xf numFmtId="192" fontId="1" fillId="0" borderId="0" xfId="55" applyNumberFormat="1">
      <alignment/>
      <protection/>
    </xf>
    <xf numFmtId="172" fontId="6" fillId="24" borderId="11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186" fontId="6" fillId="0" borderId="11" xfId="55" applyNumberFormat="1" applyFont="1" applyFill="1" applyBorder="1" applyAlignment="1">
      <alignment horizontal="center" vertical="center"/>
      <protection/>
    </xf>
    <xf numFmtId="49" fontId="9" fillId="0" borderId="11" xfId="55" applyNumberFormat="1" applyFont="1" applyFill="1" applyBorder="1" applyAlignment="1">
      <alignment horizontal="left" vertical="center" wrapText="1"/>
      <protection/>
    </xf>
    <xf numFmtId="173" fontId="8" fillId="0" borderId="0" xfId="55" applyNumberFormat="1" applyFont="1" applyFill="1" applyAlignment="1">
      <alignment horizontal="left" vertical="center" wrapText="1"/>
      <protection/>
    </xf>
    <xf numFmtId="173" fontId="8" fillId="0" borderId="0" xfId="55" applyNumberFormat="1" applyFont="1" applyFill="1" applyAlignment="1">
      <alignment horizontal="left" vertical="center"/>
      <protection/>
    </xf>
    <xf numFmtId="0" fontId="5" fillId="0" borderId="0" xfId="59" applyFont="1" applyAlignment="1">
      <alignment horizontal="center" vertical="center" wrapText="1"/>
      <protection/>
    </xf>
    <xf numFmtId="49" fontId="6" fillId="0" borderId="14" xfId="55" applyNumberFormat="1" applyFont="1" applyFill="1" applyBorder="1" applyAlignment="1">
      <alignment horizontal="center" vertical="center"/>
      <protection/>
    </xf>
    <xf numFmtId="49" fontId="6" fillId="0" borderId="15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173" fontId="6" fillId="0" borderId="14" xfId="55" applyNumberFormat="1" applyFont="1" applyFill="1" applyBorder="1" applyAlignment="1">
      <alignment horizontal="center" vertical="center" wrapText="1"/>
      <protection/>
    </xf>
    <xf numFmtId="173" fontId="6" fillId="0" borderId="15" xfId="55" applyNumberFormat="1" applyFont="1" applyFill="1" applyBorder="1" applyAlignment="1">
      <alignment horizontal="center" vertical="center" wrapText="1"/>
      <protection/>
    </xf>
    <xf numFmtId="4" fontId="6" fillId="0" borderId="14" xfId="55" applyNumberFormat="1" applyFont="1" applyFill="1" applyBorder="1" applyAlignment="1">
      <alignment horizontal="center" vertical="center" wrapText="1"/>
      <protection/>
    </xf>
    <xf numFmtId="4" fontId="6" fillId="0" borderId="15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center" wrapText="1"/>
      <protection/>
    </xf>
    <xf numFmtId="0" fontId="7" fillId="2" borderId="10" xfId="55" applyFont="1" applyFill="1" applyBorder="1" applyAlignment="1">
      <alignment horizontal="center"/>
      <protection/>
    </xf>
    <xf numFmtId="0" fontId="7" fillId="2" borderId="17" xfId="55" applyFont="1" applyFill="1" applyBorder="1" applyAlignment="1">
      <alignment horizontal="center"/>
      <protection/>
    </xf>
    <xf numFmtId="0" fontId="7" fillId="2" borderId="16" xfId="55" applyFont="1" applyFill="1" applyBorder="1" applyAlignment="1">
      <alignment horizontal="center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5" fillId="0" borderId="0" xfId="60" applyFont="1" applyFill="1" applyAlignment="1">
      <alignment horizontal="center" vertical="center" wrapText="1"/>
      <protection/>
    </xf>
    <xf numFmtId="173" fontId="9" fillId="0" borderId="0" xfId="55" applyNumberFormat="1" applyFont="1" applyFill="1" applyAlignment="1">
      <alignment horizontal="left" vertical="center" wrapText="1"/>
      <protection/>
    </xf>
    <xf numFmtId="0" fontId="5" fillId="0" borderId="0" xfId="60" applyFont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4 2" xfId="57"/>
    <cellStyle name="Обычный 5" xfId="58"/>
    <cellStyle name="Обычный_Доходная часть бюджета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-4\ShareDocs\&#1052;&#1086;&#1080;%20&#1076;&#1086;&#1082;&#1091;&#1084;&#1077;&#1085;&#1090;&#1099;\&#1053;&#1086;&#1074;&#1072;&#1103;%20&#1087;&#1072;&#1087;&#1082;&#1072;\&#1053;&#1086;&#1074;&#1072;&#1103;%20&#1087;&#1072;&#1087;&#1082;&#1072;\&#1074;%20&#1076;&#1091;&#1084;&#1091;\2010%20&#1075;&#1086;&#1076;\&#1086;&#1082;&#1090;&#1103;&#1073;&#1088;&#1100;\&#1080;&#1079;&#1084;&#1077;&#1085;&#1077;&#1085;&#1080;&#1103;%20&#1054;&#1082;&#1090;&#1103;&#1073;&#1088;&#1100;%20&#1085;&#1072;&#1088;&#1072;&#1089;&#1090;&#1072;&#1102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1 "/>
      <sheetName val="Прил №2"/>
      <sheetName val="Прил №3"/>
      <sheetName val="Прил №4"/>
      <sheetName val="Прил№5"/>
      <sheetName val="Прил№6"/>
      <sheetName val="Прил№7"/>
      <sheetName val="Прил№8"/>
      <sheetName val="Прил№9"/>
      <sheetName val="Прил №10"/>
      <sheetName val="Прил №11"/>
      <sheetName val="Прил №12"/>
      <sheetName val="Прил №13"/>
      <sheetName val="Прил №14"/>
      <sheetName val="Прил №15"/>
    </sheetNames>
    <sheetDataSet>
      <sheetData sheetId="4">
        <row r="18">
          <cell r="C18">
            <v>0</v>
          </cell>
        </row>
      </sheetData>
      <sheetData sheetId="12">
        <row r="18">
          <cell r="C18" t="str">
            <v>Изменение остатков средств на счетах по учету средств в бюджете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15"/>
  <sheetViews>
    <sheetView view="pageBreakPreview" zoomScaleSheetLayoutView="100" workbookViewId="0" topLeftCell="A1">
      <selection activeCell="E3" sqref="E3:F3"/>
    </sheetView>
  </sheetViews>
  <sheetFormatPr defaultColWidth="9.140625" defaultRowHeight="15" outlineLevelCol="1"/>
  <cols>
    <col min="1" max="1" width="29.28125" style="16" customWidth="1"/>
    <col min="2" max="2" width="49.00390625" style="16" customWidth="1"/>
    <col min="3" max="3" width="18.28125" style="94" customWidth="1" outlineLevel="1"/>
    <col min="4" max="4" width="16.8515625" style="3" customWidth="1" outlineLevel="1"/>
    <col min="5" max="5" width="18.140625" style="3" customWidth="1" outlineLevel="1"/>
    <col min="6" max="6" width="13.140625" style="3" customWidth="1" outlineLevel="1"/>
    <col min="7" max="16384" width="9.140625" style="3" customWidth="1"/>
  </cols>
  <sheetData>
    <row r="1" spans="1:6" ht="21" customHeight="1">
      <c r="A1" s="1"/>
      <c r="B1" s="2"/>
      <c r="E1" s="250" t="s">
        <v>554</v>
      </c>
      <c r="F1" s="250"/>
    </row>
    <row r="2" spans="1:6" ht="40.5" customHeight="1">
      <c r="A2" s="1"/>
      <c r="B2" s="4"/>
      <c r="E2" s="249" t="s">
        <v>290</v>
      </c>
      <c r="F2" s="249"/>
    </row>
    <row r="3" spans="1:6" ht="12.75">
      <c r="A3" s="1"/>
      <c r="B3" s="5"/>
      <c r="E3" s="249" t="s">
        <v>294</v>
      </c>
      <c r="F3" s="249"/>
    </row>
    <row r="4" spans="1:6" ht="18" customHeight="1">
      <c r="A4" s="1"/>
      <c r="B4" s="4"/>
      <c r="E4" s="249"/>
      <c r="F4" s="249"/>
    </row>
    <row r="5" spans="1:6" ht="42.75" customHeight="1">
      <c r="A5" s="251" t="s">
        <v>208</v>
      </c>
      <c r="B5" s="251"/>
      <c r="C5" s="251"/>
      <c r="D5" s="251"/>
      <c r="E5" s="251"/>
      <c r="F5" s="251"/>
    </row>
    <row r="6" spans="1:6" ht="20.25" customHeight="1">
      <c r="A6" s="252" t="s">
        <v>329</v>
      </c>
      <c r="B6" s="254" t="s">
        <v>330</v>
      </c>
      <c r="C6" s="256" t="s">
        <v>537</v>
      </c>
      <c r="D6" s="258" t="s">
        <v>538</v>
      </c>
      <c r="E6" s="258" t="s">
        <v>539</v>
      </c>
      <c r="F6" s="258" t="s">
        <v>540</v>
      </c>
    </row>
    <row r="7" spans="1:6" ht="20.25" customHeight="1">
      <c r="A7" s="253"/>
      <c r="B7" s="255"/>
      <c r="C7" s="257"/>
      <c r="D7" s="259"/>
      <c r="E7" s="259"/>
      <c r="F7" s="259"/>
    </row>
    <row r="8" spans="1:6" ht="14.25">
      <c r="A8" s="171" t="s">
        <v>331</v>
      </c>
      <c r="B8" s="8" t="s">
        <v>332</v>
      </c>
      <c r="C8" s="204">
        <f>C9+C20+C23+C34+C58+C72+C51+C14+C67</f>
        <v>190064.5</v>
      </c>
      <c r="D8" s="204">
        <f>D9+D20+D23+D34+D58+D72+D51+D14+D67</f>
        <v>36702.899999999994</v>
      </c>
      <c r="E8" s="204">
        <f>E9+E20+E23+E34+E58+E72+E51+E14+E67</f>
        <v>153361.6</v>
      </c>
      <c r="F8" s="204">
        <f aca="true" t="shared" si="0" ref="F8:F71">IF(C8&gt;0,D8/C8*100,"-")</f>
        <v>19.31076029453159</v>
      </c>
    </row>
    <row r="9" spans="1:6" ht="12.75">
      <c r="A9" s="171" t="s">
        <v>333</v>
      </c>
      <c r="B9" s="9" t="s">
        <v>334</v>
      </c>
      <c r="C9" s="204">
        <f>C10</f>
        <v>61263.4</v>
      </c>
      <c r="D9" s="204">
        <f>D10</f>
        <v>16368.3</v>
      </c>
      <c r="E9" s="204">
        <f>E10</f>
        <v>44895.100000000006</v>
      </c>
      <c r="F9" s="204">
        <f t="shared" si="0"/>
        <v>26.717909877675737</v>
      </c>
    </row>
    <row r="10" spans="1:6" ht="12.75">
      <c r="A10" s="172" t="s">
        <v>335</v>
      </c>
      <c r="B10" s="10" t="s">
        <v>336</v>
      </c>
      <c r="C10" s="205">
        <f>C11+C12+C13</f>
        <v>61263.4</v>
      </c>
      <c r="D10" s="205">
        <f>D11+D12+D13</f>
        <v>16368.3</v>
      </c>
      <c r="E10" s="205">
        <f>E11+E12+E13</f>
        <v>44895.100000000006</v>
      </c>
      <c r="F10" s="205">
        <f t="shared" si="0"/>
        <v>26.717909877675737</v>
      </c>
    </row>
    <row r="11" spans="1:6" ht="79.5">
      <c r="A11" s="173" t="s">
        <v>337</v>
      </c>
      <c r="B11" s="17" t="s">
        <v>459</v>
      </c>
      <c r="C11" s="205">
        <v>61263.4</v>
      </c>
      <c r="D11" s="205">
        <v>16282.3</v>
      </c>
      <c r="E11" s="205">
        <f>C11-D11</f>
        <v>44981.100000000006</v>
      </c>
      <c r="F11" s="205">
        <f t="shared" si="0"/>
        <v>26.57753242555914</v>
      </c>
    </row>
    <row r="12" spans="1:6" ht="111.75" customHeight="1">
      <c r="A12" s="173" t="s">
        <v>460</v>
      </c>
      <c r="B12" s="17" t="s">
        <v>566</v>
      </c>
      <c r="C12" s="205">
        <v>0</v>
      </c>
      <c r="D12" s="205">
        <v>29.6</v>
      </c>
      <c r="E12" s="205">
        <f>C12-D12</f>
        <v>-29.6</v>
      </c>
      <c r="F12" s="205" t="str">
        <f t="shared" si="0"/>
        <v>-</v>
      </c>
    </row>
    <row r="13" spans="1:6" ht="54.75" customHeight="1">
      <c r="A13" s="173" t="s">
        <v>541</v>
      </c>
      <c r="B13" s="105" t="s">
        <v>563</v>
      </c>
      <c r="C13" s="205">
        <v>0</v>
      </c>
      <c r="D13" s="205">
        <v>56.4</v>
      </c>
      <c r="E13" s="205">
        <f>C13-D13</f>
        <v>-56.4</v>
      </c>
      <c r="F13" s="205" t="str">
        <f t="shared" si="0"/>
        <v>-</v>
      </c>
    </row>
    <row r="14" spans="1:6" ht="25.5">
      <c r="A14" s="218" t="s">
        <v>504</v>
      </c>
      <c r="B14" s="104" t="s">
        <v>503</v>
      </c>
      <c r="C14" s="204">
        <f>C15</f>
        <v>2765.5</v>
      </c>
      <c r="D14" s="204">
        <f>D15</f>
        <v>639.6999999999999</v>
      </c>
      <c r="E14" s="204">
        <f>E15</f>
        <v>2125.8</v>
      </c>
      <c r="F14" s="204">
        <f t="shared" si="0"/>
        <v>23.131440969083346</v>
      </c>
    </row>
    <row r="15" spans="1:6" ht="26.25" customHeight="1">
      <c r="A15" s="173" t="s">
        <v>506</v>
      </c>
      <c r="B15" s="105" t="s">
        <v>505</v>
      </c>
      <c r="C15" s="205">
        <f>C16+C17+C18+C19</f>
        <v>2765.5</v>
      </c>
      <c r="D15" s="205">
        <f>D16+D18+D19+D17</f>
        <v>639.6999999999999</v>
      </c>
      <c r="E15" s="205">
        <f>C15-D15</f>
        <v>2125.8</v>
      </c>
      <c r="F15" s="205">
        <f t="shared" si="0"/>
        <v>23.131440969083346</v>
      </c>
    </row>
    <row r="16" spans="1:6" ht="66" customHeight="1">
      <c r="A16" s="173" t="s">
        <v>507</v>
      </c>
      <c r="B16" s="105" t="s">
        <v>511</v>
      </c>
      <c r="C16" s="205">
        <v>1016</v>
      </c>
      <c r="D16" s="205">
        <v>263.5</v>
      </c>
      <c r="E16" s="205">
        <f>C16-D16</f>
        <v>752.5</v>
      </c>
      <c r="F16" s="205">
        <f t="shared" si="0"/>
        <v>25.935039370078737</v>
      </c>
    </row>
    <row r="17" spans="1:6" ht="81.75" customHeight="1">
      <c r="A17" s="173" t="s">
        <v>508</v>
      </c>
      <c r="B17" s="105" t="s">
        <v>512</v>
      </c>
      <c r="C17" s="205">
        <v>20.8</v>
      </c>
      <c r="D17" s="205">
        <v>1.8</v>
      </c>
      <c r="E17" s="205">
        <f>C17-D17</f>
        <v>19</v>
      </c>
      <c r="F17" s="205">
        <f t="shared" si="0"/>
        <v>8.653846153846153</v>
      </c>
    </row>
    <row r="18" spans="1:6" ht="63" customHeight="1">
      <c r="A18" s="173" t="s">
        <v>509</v>
      </c>
      <c r="B18" s="106" t="s">
        <v>513</v>
      </c>
      <c r="C18" s="205">
        <v>1728.7</v>
      </c>
      <c r="D18" s="205">
        <v>429.3</v>
      </c>
      <c r="E18" s="205">
        <f>C18-D18</f>
        <v>1299.4</v>
      </c>
      <c r="F18" s="205">
        <f t="shared" si="0"/>
        <v>24.83369005611153</v>
      </c>
    </row>
    <row r="19" spans="1:6" ht="68.25" customHeight="1">
      <c r="A19" s="173" t="s">
        <v>510</v>
      </c>
      <c r="B19" s="106" t="s">
        <v>514</v>
      </c>
      <c r="C19" s="205">
        <v>0</v>
      </c>
      <c r="D19" s="205">
        <v>-54.9</v>
      </c>
      <c r="E19" s="205">
        <f>C19-D19</f>
        <v>54.9</v>
      </c>
      <c r="F19" s="205" t="str">
        <f t="shared" si="0"/>
        <v>-</v>
      </c>
    </row>
    <row r="20" spans="1:6" ht="12.75">
      <c r="A20" s="174" t="s">
        <v>338</v>
      </c>
      <c r="B20" s="7" t="s">
        <v>339</v>
      </c>
      <c r="C20" s="204">
        <f aca="true" t="shared" si="1" ref="C20:E21">C21</f>
        <v>70</v>
      </c>
      <c r="D20" s="204">
        <f t="shared" si="1"/>
        <v>36.8</v>
      </c>
      <c r="E20" s="204">
        <f t="shared" si="1"/>
        <v>33.2</v>
      </c>
      <c r="F20" s="204">
        <f t="shared" si="0"/>
        <v>52.57142857142857</v>
      </c>
    </row>
    <row r="21" spans="1:6" ht="12.75">
      <c r="A21" s="175" t="s">
        <v>340</v>
      </c>
      <c r="B21" s="17" t="s">
        <v>341</v>
      </c>
      <c r="C21" s="205">
        <f t="shared" si="1"/>
        <v>70</v>
      </c>
      <c r="D21" s="205">
        <f t="shared" si="1"/>
        <v>36.8</v>
      </c>
      <c r="E21" s="205">
        <f t="shared" si="1"/>
        <v>33.2</v>
      </c>
      <c r="F21" s="205">
        <f t="shared" si="0"/>
        <v>52.57142857142857</v>
      </c>
    </row>
    <row r="22" spans="1:6" ht="12.75">
      <c r="A22" s="175" t="s">
        <v>461</v>
      </c>
      <c r="B22" s="17" t="s">
        <v>341</v>
      </c>
      <c r="C22" s="205">
        <v>70</v>
      </c>
      <c r="D22" s="205">
        <v>36.8</v>
      </c>
      <c r="E22" s="205">
        <f>C22-D22</f>
        <v>33.2</v>
      </c>
      <c r="F22" s="205">
        <f t="shared" si="0"/>
        <v>52.57142857142857</v>
      </c>
    </row>
    <row r="23" spans="1:6" ht="12.75">
      <c r="A23" s="176" t="s">
        <v>342</v>
      </c>
      <c r="B23" s="9" t="s">
        <v>343</v>
      </c>
      <c r="C23" s="204">
        <f>C24+C29+C26</f>
        <v>91199.5</v>
      </c>
      <c r="D23" s="204">
        <f>D24+D29+D26</f>
        <v>15802.7</v>
      </c>
      <c r="E23" s="204">
        <f>E24+E29+E26</f>
        <v>75396.8</v>
      </c>
      <c r="F23" s="204">
        <f t="shared" si="0"/>
        <v>17.327616927724385</v>
      </c>
    </row>
    <row r="24" spans="1:6" ht="12.75">
      <c r="A24" s="177" t="s">
        <v>344</v>
      </c>
      <c r="B24" s="11" t="s">
        <v>462</v>
      </c>
      <c r="C24" s="205">
        <f>C25</f>
        <v>14752.5</v>
      </c>
      <c r="D24" s="205">
        <f>D25</f>
        <v>1519.6</v>
      </c>
      <c r="E24" s="205">
        <f>E25</f>
        <v>13232.9</v>
      </c>
      <c r="F24" s="205">
        <f t="shared" si="0"/>
        <v>10.300627012370784</v>
      </c>
    </row>
    <row r="25" spans="1:6" ht="38.25">
      <c r="A25" s="177" t="s">
        <v>568</v>
      </c>
      <c r="B25" s="11" t="s">
        <v>569</v>
      </c>
      <c r="C25" s="205">
        <v>14752.5</v>
      </c>
      <c r="D25" s="205">
        <v>1519.6</v>
      </c>
      <c r="E25" s="205">
        <f>C25-D25</f>
        <v>13232.9</v>
      </c>
      <c r="F25" s="205">
        <f t="shared" si="0"/>
        <v>10.300627012370784</v>
      </c>
    </row>
    <row r="26" spans="1:6" ht="12.75">
      <c r="A26" s="177" t="s">
        <v>491</v>
      </c>
      <c r="B26" s="11" t="s">
        <v>494</v>
      </c>
      <c r="C26" s="205">
        <f>C27+C28</f>
        <v>24417</v>
      </c>
      <c r="D26" s="205">
        <f>D27+D28</f>
        <v>2817.4</v>
      </c>
      <c r="E26" s="205">
        <f aca="true" t="shared" si="2" ref="E26:E33">C26-D26</f>
        <v>21599.6</v>
      </c>
      <c r="F26" s="205">
        <f t="shared" si="0"/>
        <v>11.538682065773846</v>
      </c>
    </row>
    <row r="27" spans="1:6" ht="12.75">
      <c r="A27" s="177" t="s">
        <v>492</v>
      </c>
      <c r="B27" s="11" t="s">
        <v>495</v>
      </c>
      <c r="C27" s="205">
        <v>3500</v>
      </c>
      <c r="D27" s="205">
        <v>1103.9</v>
      </c>
      <c r="E27" s="205">
        <f t="shared" si="2"/>
        <v>2396.1</v>
      </c>
      <c r="F27" s="205">
        <f t="shared" si="0"/>
        <v>31.540000000000003</v>
      </c>
    </row>
    <row r="28" spans="1:6" ht="12.75">
      <c r="A28" s="177" t="s">
        <v>493</v>
      </c>
      <c r="B28" s="11" t="s">
        <v>496</v>
      </c>
      <c r="C28" s="205">
        <v>20917</v>
      </c>
      <c r="D28" s="205">
        <v>1713.5</v>
      </c>
      <c r="E28" s="205">
        <f t="shared" si="2"/>
        <v>19203.5</v>
      </c>
      <c r="F28" s="205">
        <f t="shared" si="0"/>
        <v>8.191901324281686</v>
      </c>
    </row>
    <row r="29" spans="1:6" ht="12.75">
      <c r="A29" s="177" t="s">
        <v>345</v>
      </c>
      <c r="B29" s="11" t="s">
        <v>346</v>
      </c>
      <c r="C29" s="205">
        <f>C30+C32</f>
        <v>52030</v>
      </c>
      <c r="D29" s="205">
        <f>D30+D32</f>
        <v>11465.7</v>
      </c>
      <c r="E29" s="205">
        <f t="shared" si="2"/>
        <v>40564.3</v>
      </c>
      <c r="F29" s="205">
        <f t="shared" si="0"/>
        <v>22.0367095906208</v>
      </c>
    </row>
    <row r="30" spans="1:6" ht="12.75">
      <c r="A30" s="178" t="s">
        <v>650</v>
      </c>
      <c r="B30" s="145" t="s">
        <v>651</v>
      </c>
      <c r="C30" s="205">
        <f>C31</f>
        <v>40350</v>
      </c>
      <c r="D30" s="205">
        <f>D31</f>
        <v>10983.1</v>
      </c>
      <c r="E30" s="205">
        <f t="shared" si="2"/>
        <v>29366.9</v>
      </c>
      <c r="F30" s="205">
        <f t="shared" si="0"/>
        <v>27.219578686493186</v>
      </c>
    </row>
    <row r="31" spans="1:6" ht="38.25">
      <c r="A31" s="177" t="s">
        <v>595</v>
      </c>
      <c r="B31" s="11" t="s">
        <v>596</v>
      </c>
      <c r="C31" s="205">
        <v>40350</v>
      </c>
      <c r="D31" s="205">
        <v>10983.1</v>
      </c>
      <c r="E31" s="205">
        <f t="shared" si="2"/>
        <v>29366.9</v>
      </c>
      <c r="F31" s="205">
        <f t="shared" si="0"/>
        <v>27.219578686493186</v>
      </c>
    </row>
    <row r="32" spans="1:6" ht="37.5" customHeight="1">
      <c r="A32" s="178" t="s">
        <v>597</v>
      </c>
      <c r="B32" s="145" t="s">
        <v>652</v>
      </c>
      <c r="C32" s="205">
        <f>C33</f>
        <v>11680</v>
      </c>
      <c r="D32" s="205">
        <f>D33</f>
        <v>482.6</v>
      </c>
      <c r="E32" s="205">
        <f t="shared" si="2"/>
        <v>11197.4</v>
      </c>
      <c r="F32" s="205">
        <f t="shared" si="0"/>
        <v>4.131849315068494</v>
      </c>
    </row>
    <row r="33" spans="1:6" ht="38.25">
      <c r="A33" s="177" t="s">
        <v>598</v>
      </c>
      <c r="B33" s="11" t="s">
        <v>653</v>
      </c>
      <c r="C33" s="205">
        <v>11680</v>
      </c>
      <c r="D33" s="205">
        <v>482.6</v>
      </c>
      <c r="E33" s="205">
        <f t="shared" si="2"/>
        <v>11197.4</v>
      </c>
      <c r="F33" s="205">
        <f t="shared" si="0"/>
        <v>4.131849315068494</v>
      </c>
    </row>
    <row r="34" spans="1:6" ht="40.5" customHeight="1">
      <c r="A34" s="176" t="s">
        <v>347</v>
      </c>
      <c r="B34" s="9" t="s">
        <v>348</v>
      </c>
      <c r="C34" s="204">
        <f>C35+C48+C45+C42</f>
        <v>11976.9</v>
      </c>
      <c r="D34" s="204">
        <f>D35+D48+D45+D42</f>
        <v>2619.2999999999997</v>
      </c>
      <c r="E34" s="204">
        <f>E35+E48+E45+E42</f>
        <v>9357.6</v>
      </c>
      <c r="F34" s="204">
        <f t="shared" si="0"/>
        <v>21.869598978032712</v>
      </c>
    </row>
    <row r="35" spans="1:6" ht="83.25" customHeight="1">
      <c r="A35" s="177" t="s">
        <v>349</v>
      </c>
      <c r="B35" s="11" t="s">
        <v>463</v>
      </c>
      <c r="C35" s="205">
        <f>C36+C38+C40</f>
        <v>9275.1</v>
      </c>
      <c r="D35" s="205">
        <f>D36+D38+D40</f>
        <v>2055.1</v>
      </c>
      <c r="E35" s="205">
        <f>E36+E38+E40</f>
        <v>7220</v>
      </c>
      <c r="F35" s="205">
        <f t="shared" si="0"/>
        <v>22.157173507563257</v>
      </c>
    </row>
    <row r="36" spans="1:6" ht="72" customHeight="1">
      <c r="A36" s="177" t="s">
        <v>350</v>
      </c>
      <c r="B36" s="11" t="s">
        <v>351</v>
      </c>
      <c r="C36" s="205">
        <f>C37</f>
        <v>4700</v>
      </c>
      <c r="D36" s="205">
        <f>D37</f>
        <v>701.4</v>
      </c>
      <c r="E36" s="205">
        <f>C36-D36</f>
        <v>3998.6</v>
      </c>
      <c r="F36" s="205">
        <f t="shared" si="0"/>
        <v>14.923404255319147</v>
      </c>
    </row>
    <row r="37" spans="1:6" ht="81.75" customHeight="1">
      <c r="A37" s="177" t="s">
        <v>570</v>
      </c>
      <c r="B37" s="11" t="s">
        <v>571</v>
      </c>
      <c r="C37" s="205">
        <v>4700</v>
      </c>
      <c r="D37" s="223">
        <v>701.4</v>
      </c>
      <c r="E37" s="205">
        <f aca="true" t="shared" si="3" ref="E37:E50">C37-D37</f>
        <v>3998.6</v>
      </c>
      <c r="F37" s="205">
        <f t="shared" si="0"/>
        <v>14.923404255319147</v>
      </c>
    </row>
    <row r="38" spans="1:6" ht="76.5" customHeight="1">
      <c r="A38" s="177" t="s">
        <v>352</v>
      </c>
      <c r="B38" s="11" t="s">
        <v>464</v>
      </c>
      <c r="C38" s="205">
        <f>C39</f>
        <v>2800</v>
      </c>
      <c r="D38" s="205">
        <f>D39</f>
        <v>778.6</v>
      </c>
      <c r="E38" s="205">
        <f t="shared" si="3"/>
        <v>2021.4</v>
      </c>
      <c r="F38" s="205">
        <f t="shared" si="0"/>
        <v>27.807142857142857</v>
      </c>
    </row>
    <row r="39" spans="1:6" ht="68.25" customHeight="1">
      <c r="A39" s="177" t="s">
        <v>572</v>
      </c>
      <c r="B39" s="11" t="s">
        <v>573</v>
      </c>
      <c r="C39" s="205">
        <v>2800</v>
      </c>
      <c r="D39" s="205">
        <v>778.6</v>
      </c>
      <c r="E39" s="205">
        <f t="shared" si="3"/>
        <v>2021.4</v>
      </c>
      <c r="F39" s="205">
        <f t="shared" si="0"/>
        <v>27.807142857142857</v>
      </c>
    </row>
    <row r="40" spans="1:6" ht="38.25">
      <c r="A40" s="177" t="s">
        <v>500</v>
      </c>
      <c r="B40" s="11" t="s">
        <v>499</v>
      </c>
      <c r="C40" s="205">
        <f>C41</f>
        <v>1775.1</v>
      </c>
      <c r="D40" s="205">
        <f>D41</f>
        <v>575.1</v>
      </c>
      <c r="E40" s="205">
        <f t="shared" si="3"/>
        <v>1200</v>
      </c>
      <c r="F40" s="205">
        <f t="shared" si="0"/>
        <v>32.398174750718276</v>
      </c>
    </row>
    <row r="41" spans="1:6" ht="38.25">
      <c r="A41" s="177" t="s">
        <v>574</v>
      </c>
      <c r="B41" s="11" t="s">
        <v>575</v>
      </c>
      <c r="C41" s="205">
        <v>1775.1</v>
      </c>
      <c r="D41" s="205">
        <v>575.1</v>
      </c>
      <c r="E41" s="205">
        <f t="shared" si="3"/>
        <v>1200</v>
      </c>
      <c r="F41" s="205">
        <f t="shared" si="0"/>
        <v>32.398174750718276</v>
      </c>
    </row>
    <row r="42" spans="1:6" ht="42" customHeight="1">
      <c r="A42" s="177" t="s">
        <v>55</v>
      </c>
      <c r="B42" s="11" t="s">
        <v>58</v>
      </c>
      <c r="C42" s="205">
        <f>C43</f>
        <v>20</v>
      </c>
      <c r="D42" s="205">
        <f>D43</f>
        <v>0.6</v>
      </c>
      <c r="E42" s="205">
        <f t="shared" si="3"/>
        <v>19.4</v>
      </c>
      <c r="F42" s="205">
        <f t="shared" si="0"/>
        <v>3</v>
      </c>
    </row>
    <row r="43" spans="1:6" ht="42.75" customHeight="1">
      <c r="A43" s="177" t="s">
        <v>56</v>
      </c>
      <c r="B43" s="11" t="s">
        <v>59</v>
      </c>
      <c r="C43" s="205">
        <f>C44</f>
        <v>20</v>
      </c>
      <c r="D43" s="205">
        <f>D44</f>
        <v>0.6</v>
      </c>
      <c r="E43" s="205">
        <f t="shared" si="3"/>
        <v>19.4</v>
      </c>
      <c r="F43" s="205">
        <f t="shared" si="0"/>
        <v>3</v>
      </c>
    </row>
    <row r="44" spans="1:6" ht="107.25" customHeight="1">
      <c r="A44" s="177" t="s">
        <v>57</v>
      </c>
      <c r="B44" s="11" t="s">
        <v>60</v>
      </c>
      <c r="C44" s="205">
        <v>20</v>
      </c>
      <c r="D44" s="205">
        <v>0.6</v>
      </c>
      <c r="E44" s="205">
        <f t="shared" si="3"/>
        <v>19.4</v>
      </c>
      <c r="F44" s="205">
        <f t="shared" si="0"/>
        <v>3</v>
      </c>
    </row>
    <row r="45" spans="1:6" ht="25.5">
      <c r="A45" s="177" t="s">
        <v>353</v>
      </c>
      <c r="B45" s="11" t="s">
        <v>354</v>
      </c>
      <c r="C45" s="205">
        <f>C46</f>
        <v>77.6</v>
      </c>
      <c r="D45" s="205">
        <f>D46</f>
        <v>0</v>
      </c>
      <c r="E45" s="205">
        <f t="shared" si="3"/>
        <v>77.6</v>
      </c>
      <c r="F45" s="205">
        <f t="shared" si="0"/>
        <v>0</v>
      </c>
    </row>
    <row r="46" spans="1:6" ht="38.25">
      <c r="A46" s="177" t="s">
        <v>355</v>
      </c>
      <c r="B46" s="11" t="s">
        <v>356</v>
      </c>
      <c r="C46" s="205">
        <f>C47</f>
        <v>77.6</v>
      </c>
      <c r="D46" s="205">
        <f>D47</f>
        <v>0</v>
      </c>
      <c r="E46" s="205">
        <f t="shared" si="3"/>
        <v>77.6</v>
      </c>
      <c r="F46" s="205">
        <f t="shared" si="0"/>
        <v>0</v>
      </c>
    </row>
    <row r="47" spans="1:6" ht="51">
      <c r="A47" s="177" t="s">
        <v>576</v>
      </c>
      <c r="B47" s="11" t="s">
        <v>577</v>
      </c>
      <c r="C47" s="205">
        <v>77.6</v>
      </c>
      <c r="D47" s="205">
        <v>0</v>
      </c>
      <c r="E47" s="205">
        <f t="shared" si="3"/>
        <v>77.6</v>
      </c>
      <c r="F47" s="205">
        <f t="shared" si="0"/>
        <v>0</v>
      </c>
    </row>
    <row r="48" spans="1:6" ht="76.5">
      <c r="A48" s="177" t="s">
        <v>357</v>
      </c>
      <c r="B48" s="11" t="s">
        <v>466</v>
      </c>
      <c r="C48" s="205">
        <f>C49</f>
        <v>2604.2</v>
      </c>
      <c r="D48" s="205">
        <f>D49</f>
        <v>563.6</v>
      </c>
      <c r="E48" s="205">
        <f t="shared" si="3"/>
        <v>2040.6</v>
      </c>
      <c r="F48" s="205">
        <f t="shared" si="0"/>
        <v>21.64196298287382</v>
      </c>
    </row>
    <row r="49" spans="1:6" ht="76.5">
      <c r="A49" s="177" t="s">
        <v>358</v>
      </c>
      <c r="B49" s="11" t="s">
        <v>465</v>
      </c>
      <c r="C49" s="205">
        <f>C50</f>
        <v>2604.2</v>
      </c>
      <c r="D49" s="205">
        <f>D50</f>
        <v>563.6</v>
      </c>
      <c r="E49" s="205">
        <f t="shared" si="3"/>
        <v>2040.6</v>
      </c>
      <c r="F49" s="205">
        <f t="shared" si="0"/>
        <v>21.64196298287382</v>
      </c>
    </row>
    <row r="50" spans="1:6" ht="76.5">
      <c r="A50" s="177" t="s">
        <v>578</v>
      </c>
      <c r="B50" s="11" t="s">
        <v>579</v>
      </c>
      <c r="C50" s="205">
        <v>2604.2</v>
      </c>
      <c r="D50" s="205">
        <v>563.6</v>
      </c>
      <c r="E50" s="205">
        <f t="shared" si="3"/>
        <v>2040.6</v>
      </c>
      <c r="F50" s="205">
        <f t="shared" si="0"/>
        <v>21.64196298287382</v>
      </c>
    </row>
    <row r="51" spans="1:6" ht="25.5">
      <c r="A51" s="179" t="s">
        <v>323</v>
      </c>
      <c r="B51" s="9" t="s">
        <v>467</v>
      </c>
      <c r="C51" s="204">
        <f>C52+C55</f>
        <v>3229.1</v>
      </c>
      <c r="D51" s="204">
        <f>D52+D55</f>
        <v>1104.7</v>
      </c>
      <c r="E51" s="204">
        <f>E52+E55</f>
        <v>2124.3999999999996</v>
      </c>
      <c r="F51" s="204">
        <f t="shared" si="0"/>
        <v>34.21077080301013</v>
      </c>
    </row>
    <row r="52" spans="1:6" ht="12.75">
      <c r="A52" s="179" t="s">
        <v>324</v>
      </c>
      <c r="B52" s="9" t="s">
        <v>468</v>
      </c>
      <c r="C52" s="204">
        <f aca="true" t="shared" si="4" ref="C52:E53">C53</f>
        <v>3229.1</v>
      </c>
      <c r="D52" s="204">
        <f t="shared" si="4"/>
        <v>1104.7</v>
      </c>
      <c r="E52" s="204">
        <f>E53</f>
        <v>2124.3999999999996</v>
      </c>
      <c r="F52" s="204">
        <f t="shared" si="0"/>
        <v>34.21077080301013</v>
      </c>
    </row>
    <row r="53" spans="1:6" ht="12.75">
      <c r="A53" s="177" t="s">
        <v>469</v>
      </c>
      <c r="B53" s="10" t="s">
        <v>470</v>
      </c>
      <c r="C53" s="205">
        <f t="shared" si="4"/>
        <v>3229.1</v>
      </c>
      <c r="D53" s="205">
        <f t="shared" si="4"/>
        <v>1104.7</v>
      </c>
      <c r="E53" s="205">
        <f t="shared" si="4"/>
        <v>2124.3999999999996</v>
      </c>
      <c r="F53" s="205">
        <f t="shared" si="0"/>
        <v>34.21077080301013</v>
      </c>
    </row>
    <row r="54" spans="1:6" ht="25.5">
      <c r="A54" s="177" t="s">
        <v>580</v>
      </c>
      <c r="B54" s="11" t="s">
        <v>581</v>
      </c>
      <c r="C54" s="205">
        <v>3229.1</v>
      </c>
      <c r="D54" s="205">
        <v>1104.7</v>
      </c>
      <c r="E54" s="205">
        <f>C54-D54</f>
        <v>2124.3999999999996</v>
      </c>
      <c r="F54" s="205">
        <f t="shared" si="0"/>
        <v>34.21077080301013</v>
      </c>
    </row>
    <row r="55" spans="1:6" ht="12.75" hidden="1">
      <c r="A55" s="179" t="s">
        <v>564</v>
      </c>
      <c r="B55" s="107" t="s">
        <v>565</v>
      </c>
      <c r="C55" s="204">
        <f>C56+C57</f>
        <v>0</v>
      </c>
      <c r="D55" s="204">
        <f>D56+D57</f>
        <v>0</v>
      </c>
      <c r="E55" s="204">
        <f>E56+E57</f>
        <v>0</v>
      </c>
      <c r="F55" s="205" t="str">
        <f t="shared" si="0"/>
        <v>-</v>
      </c>
    </row>
    <row r="56" spans="1:6" ht="19.5" customHeight="1" hidden="1">
      <c r="A56" s="177" t="s">
        <v>174</v>
      </c>
      <c r="B56" s="11" t="s">
        <v>173</v>
      </c>
      <c r="C56" s="205">
        <v>0</v>
      </c>
      <c r="D56" s="205">
        <v>0</v>
      </c>
      <c r="E56" s="205">
        <f>D56-C56</f>
        <v>0</v>
      </c>
      <c r="F56" s="205" t="str">
        <f t="shared" si="0"/>
        <v>-</v>
      </c>
    </row>
    <row r="57" spans="1:6" ht="25.5" hidden="1">
      <c r="A57" s="177" t="s">
        <v>582</v>
      </c>
      <c r="B57" s="11" t="s">
        <v>583</v>
      </c>
      <c r="C57" s="205">
        <v>0</v>
      </c>
      <c r="D57" s="205">
        <v>0</v>
      </c>
      <c r="E57" s="205">
        <f>C57-D57</f>
        <v>0</v>
      </c>
      <c r="F57" s="205" t="str">
        <f t="shared" si="0"/>
        <v>-</v>
      </c>
    </row>
    <row r="58" spans="1:6" ht="25.5">
      <c r="A58" s="179" t="s">
        <v>359</v>
      </c>
      <c r="B58" s="9" t="s">
        <v>360</v>
      </c>
      <c r="C58" s="204">
        <f>C59+C62</f>
        <v>19560.1</v>
      </c>
      <c r="D58" s="204">
        <f>D59+D62</f>
        <v>131.4</v>
      </c>
      <c r="E58" s="204">
        <f>E59+E62</f>
        <v>19428.7</v>
      </c>
      <c r="F58" s="204">
        <f t="shared" si="0"/>
        <v>0.6717757066681664</v>
      </c>
    </row>
    <row r="59" spans="1:6" ht="76.5">
      <c r="A59" s="177" t="s">
        <v>361</v>
      </c>
      <c r="B59" s="10" t="s">
        <v>471</v>
      </c>
      <c r="C59" s="205">
        <f>C60</f>
        <v>9897.1</v>
      </c>
      <c r="D59" s="205">
        <f>D60</f>
        <v>-205.9</v>
      </c>
      <c r="E59" s="205">
        <f>C59-D59</f>
        <v>10103</v>
      </c>
      <c r="F59" s="205">
        <f t="shared" si="0"/>
        <v>-2.080407392064342</v>
      </c>
    </row>
    <row r="60" spans="1:6" ht="84" customHeight="1">
      <c r="A60" s="177" t="s">
        <v>584</v>
      </c>
      <c r="B60" s="11" t="s">
        <v>585</v>
      </c>
      <c r="C60" s="205">
        <f>C61</f>
        <v>9897.1</v>
      </c>
      <c r="D60" s="205">
        <f>D61</f>
        <v>-205.9</v>
      </c>
      <c r="E60" s="205">
        <f aca="true" t="shared" si="5" ref="E60:E66">C60-D60</f>
        <v>10103</v>
      </c>
      <c r="F60" s="205">
        <f t="shared" si="0"/>
        <v>-2.080407392064342</v>
      </c>
    </row>
    <row r="61" spans="1:6" ht="84.75" customHeight="1">
      <c r="A61" s="177" t="s">
        <v>587</v>
      </c>
      <c r="B61" s="11" t="s">
        <v>586</v>
      </c>
      <c r="C61" s="205">
        <v>9897.1</v>
      </c>
      <c r="D61" s="205">
        <v>-205.9</v>
      </c>
      <c r="E61" s="205">
        <f t="shared" si="5"/>
        <v>10103</v>
      </c>
      <c r="F61" s="205">
        <f t="shared" si="0"/>
        <v>-2.080407392064342</v>
      </c>
    </row>
    <row r="62" spans="1:6" ht="51">
      <c r="A62" s="177" t="s">
        <v>362</v>
      </c>
      <c r="B62" s="11" t="s">
        <v>472</v>
      </c>
      <c r="C62" s="205">
        <f>C63+C65</f>
        <v>9663</v>
      </c>
      <c r="D62" s="205">
        <f>D63+D65</f>
        <v>337.3</v>
      </c>
      <c r="E62" s="205">
        <f t="shared" si="5"/>
        <v>9325.7</v>
      </c>
      <c r="F62" s="205">
        <f t="shared" si="0"/>
        <v>3.490634378557384</v>
      </c>
    </row>
    <row r="63" spans="1:6" ht="35.25" customHeight="1">
      <c r="A63" s="177" t="s">
        <v>363</v>
      </c>
      <c r="B63" s="11" t="s">
        <v>364</v>
      </c>
      <c r="C63" s="205">
        <f>C64</f>
        <v>1500</v>
      </c>
      <c r="D63" s="205">
        <f>D64</f>
        <v>131.4</v>
      </c>
      <c r="E63" s="205">
        <f t="shared" si="5"/>
        <v>1368.6</v>
      </c>
      <c r="F63" s="205">
        <f t="shared" si="0"/>
        <v>8.76</v>
      </c>
    </row>
    <row r="64" spans="1:6" ht="48" customHeight="1">
      <c r="A64" s="177" t="s">
        <v>588</v>
      </c>
      <c r="B64" s="11" t="s">
        <v>589</v>
      </c>
      <c r="C64" s="205">
        <v>1500</v>
      </c>
      <c r="D64" s="205">
        <v>131.4</v>
      </c>
      <c r="E64" s="205">
        <f t="shared" si="5"/>
        <v>1368.6</v>
      </c>
      <c r="F64" s="205">
        <f t="shared" si="0"/>
        <v>8.76</v>
      </c>
    </row>
    <row r="65" spans="1:6" ht="51">
      <c r="A65" s="177" t="s">
        <v>365</v>
      </c>
      <c r="B65" s="11" t="s">
        <v>473</v>
      </c>
      <c r="C65" s="205">
        <f>C66</f>
        <v>8163</v>
      </c>
      <c r="D65" s="205">
        <f>D66</f>
        <v>205.9</v>
      </c>
      <c r="E65" s="205">
        <f t="shared" si="5"/>
        <v>7957.1</v>
      </c>
      <c r="F65" s="205">
        <f t="shared" si="0"/>
        <v>2.5223569766017397</v>
      </c>
    </row>
    <row r="66" spans="1:6" ht="51">
      <c r="A66" s="177" t="s">
        <v>590</v>
      </c>
      <c r="B66" s="11" t="s">
        <v>591</v>
      </c>
      <c r="C66" s="205">
        <v>8163</v>
      </c>
      <c r="D66" s="205">
        <v>205.9</v>
      </c>
      <c r="E66" s="205">
        <f t="shared" si="5"/>
        <v>7957.1</v>
      </c>
      <c r="F66" s="205">
        <f t="shared" si="0"/>
        <v>2.5223569766017397</v>
      </c>
    </row>
    <row r="67" spans="1:6" ht="15" customHeight="1" hidden="1">
      <c r="A67" s="179" t="s">
        <v>91</v>
      </c>
      <c r="B67" s="221" t="s">
        <v>86</v>
      </c>
      <c r="C67" s="204">
        <f>C68+C70</f>
        <v>0</v>
      </c>
      <c r="D67" s="204">
        <f>D68+D70</f>
        <v>0</v>
      </c>
      <c r="E67" s="204">
        <f>E68+E70</f>
        <v>0</v>
      </c>
      <c r="F67" s="204" t="str">
        <f t="shared" si="0"/>
        <v>-</v>
      </c>
    </row>
    <row r="68" spans="1:6" ht="60.75" customHeight="1" hidden="1">
      <c r="A68" s="177" t="s">
        <v>95</v>
      </c>
      <c r="B68" s="145" t="s">
        <v>87</v>
      </c>
      <c r="C68" s="205">
        <f>C69</f>
        <v>0</v>
      </c>
      <c r="D68" s="205">
        <f>D69</f>
        <v>0</v>
      </c>
      <c r="E68" s="205">
        <f>C68-D68</f>
        <v>0</v>
      </c>
      <c r="F68" s="205" t="str">
        <f t="shared" si="0"/>
        <v>-</v>
      </c>
    </row>
    <row r="69" spans="1:6" ht="77.25" customHeight="1" hidden="1">
      <c r="A69" s="177" t="s">
        <v>92</v>
      </c>
      <c r="B69" s="145" t="s">
        <v>88</v>
      </c>
      <c r="C69" s="205">
        <v>0</v>
      </c>
      <c r="D69" s="205">
        <v>0</v>
      </c>
      <c r="E69" s="205">
        <f>C69-D69</f>
        <v>0</v>
      </c>
      <c r="F69" s="205" t="str">
        <f t="shared" si="0"/>
        <v>-</v>
      </c>
    </row>
    <row r="70" spans="1:6" ht="25.5" hidden="1">
      <c r="A70" s="177" t="s">
        <v>93</v>
      </c>
      <c r="B70" s="145" t="s">
        <v>89</v>
      </c>
      <c r="C70" s="205">
        <f>C71</f>
        <v>0</v>
      </c>
      <c r="D70" s="205">
        <f>D71</f>
        <v>0</v>
      </c>
      <c r="E70" s="205">
        <f>C70-D70</f>
        <v>0</v>
      </c>
      <c r="F70" s="205" t="str">
        <f t="shared" si="0"/>
        <v>-</v>
      </c>
    </row>
    <row r="71" spans="1:6" ht="38.25" hidden="1">
      <c r="A71" s="177" t="s">
        <v>94</v>
      </c>
      <c r="B71" s="145" t="s">
        <v>90</v>
      </c>
      <c r="C71" s="205">
        <v>0</v>
      </c>
      <c r="D71" s="205">
        <v>0</v>
      </c>
      <c r="E71" s="205">
        <f>C71-D71</f>
        <v>0</v>
      </c>
      <c r="F71" s="205" t="str">
        <f t="shared" si="0"/>
        <v>-</v>
      </c>
    </row>
    <row r="72" spans="1:6" ht="12.75" hidden="1">
      <c r="A72" s="179" t="s">
        <v>366</v>
      </c>
      <c r="B72" s="9" t="s">
        <v>367</v>
      </c>
      <c r="C72" s="204">
        <f>C73+C75</f>
        <v>0</v>
      </c>
      <c r="D72" s="204">
        <f>D73+D75</f>
        <v>0</v>
      </c>
      <c r="E72" s="204">
        <f>E73+E75</f>
        <v>0</v>
      </c>
      <c r="F72" s="205" t="str">
        <f aca="true" t="shared" si="6" ref="F72:F108">IF(C72&gt;0,D72/C72*100,"-")</f>
        <v>-</v>
      </c>
    </row>
    <row r="73" spans="1:6" ht="12.75" hidden="1">
      <c r="A73" s="177" t="s">
        <v>368</v>
      </c>
      <c r="B73" s="11" t="s">
        <v>369</v>
      </c>
      <c r="C73" s="205">
        <f>C74</f>
        <v>0</v>
      </c>
      <c r="D73" s="205">
        <f>D74</f>
        <v>0</v>
      </c>
      <c r="E73" s="205">
        <f>C73-D73</f>
        <v>0</v>
      </c>
      <c r="F73" s="205" t="str">
        <f t="shared" si="6"/>
        <v>-</v>
      </c>
    </row>
    <row r="74" spans="1:6" ht="30" customHeight="1" hidden="1">
      <c r="A74" s="177" t="s">
        <v>592</v>
      </c>
      <c r="B74" s="134" t="s">
        <v>593</v>
      </c>
      <c r="C74" s="205">
        <v>0</v>
      </c>
      <c r="D74" s="205">
        <v>0</v>
      </c>
      <c r="E74" s="205">
        <f>C74-D74</f>
        <v>0</v>
      </c>
      <c r="F74" s="205" t="str">
        <f t="shared" si="6"/>
        <v>-</v>
      </c>
    </row>
    <row r="75" spans="1:6" ht="20.25" customHeight="1" hidden="1">
      <c r="A75" s="227" t="s">
        <v>62</v>
      </c>
      <c r="B75" s="219" t="s">
        <v>367</v>
      </c>
      <c r="C75" s="205">
        <f>C76</f>
        <v>0</v>
      </c>
      <c r="D75" s="205">
        <f>D76</f>
        <v>0</v>
      </c>
      <c r="E75" s="205">
        <f>C75-D75</f>
        <v>0</v>
      </c>
      <c r="F75" s="205" t="str">
        <f t="shared" si="6"/>
        <v>-</v>
      </c>
    </row>
    <row r="76" spans="1:6" ht="24.75" customHeight="1" hidden="1">
      <c r="A76" s="227" t="s">
        <v>63</v>
      </c>
      <c r="B76" s="219" t="s">
        <v>61</v>
      </c>
      <c r="C76" s="205">
        <v>0</v>
      </c>
      <c r="D76" s="205">
        <v>0</v>
      </c>
      <c r="E76" s="205">
        <f>C76-D76</f>
        <v>0</v>
      </c>
      <c r="F76" s="205" t="str">
        <f t="shared" si="6"/>
        <v>-</v>
      </c>
    </row>
    <row r="77" spans="1:6" ht="12.75">
      <c r="A77" s="179" t="s">
        <v>370</v>
      </c>
      <c r="B77" s="9" t="s">
        <v>371</v>
      </c>
      <c r="C77" s="204">
        <f>C78+C105+C97+C101</f>
        <v>81097.2</v>
      </c>
      <c r="D77" s="204">
        <f>D78+D105+D97+D101</f>
        <v>4711</v>
      </c>
      <c r="E77" s="204">
        <f>E78+E105+E97+E101</f>
        <v>76386.2</v>
      </c>
      <c r="F77" s="204">
        <f t="shared" si="6"/>
        <v>5.809078488529814</v>
      </c>
    </row>
    <row r="78" spans="1:6" ht="25.5">
      <c r="A78" s="179" t="s">
        <v>372</v>
      </c>
      <c r="B78" s="9" t="s">
        <v>373</v>
      </c>
      <c r="C78" s="204">
        <f>C79+C82+C91+C94</f>
        <v>80620.9</v>
      </c>
      <c r="D78" s="204">
        <f>D79+D82+D91+D94</f>
        <v>4185.9</v>
      </c>
      <c r="E78" s="204">
        <f>E79+E82+E91+E94</f>
        <v>76435</v>
      </c>
      <c r="F78" s="204">
        <f t="shared" si="6"/>
        <v>5.19207798474093</v>
      </c>
    </row>
    <row r="79" spans="1:6" ht="25.5">
      <c r="A79" s="177" t="s">
        <v>105</v>
      </c>
      <c r="B79" s="229" t="s">
        <v>119</v>
      </c>
      <c r="C79" s="205">
        <f>C80</f>
        <v>16572</v>
      </c>
      <c r="D79" s="205">
        <f>D80</f>
        <v>4143</v>
      </c>
      <c r="E79" s="205">
        <f>C79-D79</f>
        <v>12429</v>
      </c>
      <c r="F79" s="205">
        <f t="shared" si="6"/>
        <v>25</v>
      </c>
    </row>
    <row r="80" spans="1:6" ht="18.75" customHeight="1">
      <c r="A80" s="177" t="s">
        <v>106</v>
      </c>
      <c r="B80" s="229" t="s">
        <v>374</v>
      </c>
      <c r="C80" s="205">
        <f>C81</f>
        <v>16572</v>
      </c>
      <c r="D80" s="205">
        <f>D81</f>
        <v>4143</v>
      </c>
      <c r="E80" s="205">
        <f>C80-D80</f>
        <v>12429</v>
      </c>
      <c r="F80" s="205">
        <f t="shared" si="6"/>
        <v>25</v>
      </c>
    </row>
    <row r="81" spans="1:6" ht="32.25" customHeight="1">
      <c r="A81" s="177" t="s">
        <v>107</v>
      </c>
      <c r="B81" s="145" t="s">
        <v>594</v>
      </c>
      <c r="C81" s="205">
        <v>16572</v>
      </c>
      <c r="D81" s="205">
        <v>4143</v>
      </c>
      <c r="E81" s="205">
        <f>C81-D81</f>
        <v>12429</v>
      </c>
      <c r="F81" s="205">
        <f t="shared" si="6"/>
        <v>25</v>
      </c>
    </row>
    <row r="82" spans="1:6" ht="39.75" customHeight="1">
      <c r="A82" s="177" t="s">
        <v>108</v>
      </c>
      <c r="B82" s="145" t="s">
        <v>526</v>
      </c>
      <c r="C82" s="205">
        <f>C83+C85+C87+C89</f>
        <v>28849.5</v>
      </c>
      <c r="D82" s="205">
        <f>D83+D85+D87+D89</f>
        <v>0</v>
      </c>
      <c r="E82" s="205">
        <f>E83+E85+E87+E89</f>
        <v>28849.5</v>
      </c>
      <c r="F82" s="205">
        <f t="shared" si="6"/>
        <v>0</v>
      </c>
    </row>
    <row r="83" spans="1:6" ht="80.25" customHeight="1" hidden="1">
      <c r="A83" s="177" t="s">
        <v>109</v>
      </c>
      <c r="B83" s="145" t="s">
        <v>120</v>
      </c>
      <c r="C83" s="205">
        <f>C84</f>
        <v>0</v>
      </c>
      <c r="D83" s="205">
        <f aca="true" t="shared" si="7" ref="D83:E85">D84</f>
        <v>0</v>
      </c>
      <c r="E83" s="205">
        <f>C83-D83</f>
        <v>0</v>
      </c>
      <c r="F83" s="205" t="str">
        <f t="shared" si="6"/>
        <v>-</v>
      </c>
    </row>
    <row r="84" spans="1:6" ht="89.25" hidden="1">
      <c r="A84" s="177" t="s">
        <v>110</v>
      </c>
      <c r="B84" s="145" t="s">
        <v>121</v>
      </c>
      <c r="C84" s="205">
        <v>0</v>
      </c>
      <c r="D84" s="205">
        <v>0</v>
      </c>
      <c r="E84" s="205">
        <f>C84-D84</f>
        <v>0</v>
      </c>
      <c r="F84" s="205" t="str">
        <f t="shared" si="6"/>
        <v>-</v>
      </c>
    </row>
    <row r="85" spans="1:6" ht="38.25">
      <c r="A85" s="177" t="s">
        <v>218</v>
      </c>
      <c r="B85" s="145" t="s">
        <v>220</v>
      </c>
      <c r="C85" s="205">
        <f>C86</f>
        <v>27000</v>
      </c>
      <c r="D85" s="205">
        <f t="shared" si="7"/>
        <v>0</v>
      </c>
      <c r="E85" s="205">
        <f t="shared" si="7"/>
        <v>27000</v>
      </c>
      <c r="F85" s="205">
        <f t="shared" si="6"/>
        <v>0</v>
      </c>
    </row>
    <row r="86" spans="1:6" ht="45" customHeight="1">
      <c r="A86" s="177" t="s">
        <v>219</v>
      </c>
      <c r="B86" s="145" t="s">
        <v>221</v>
      </c>
      <c r="C86" s="205">
        <v>27000</v>
      </c>
      <c r="D86" s="205">
        <v>0</v>
      </c>
      <c r="E86" s="205">
        <f>C86-D86</f>
        <v>27000</v>
      </c>
      <c r="F86" s="205">
        <f t="shared" si="6"/>
        <v>0</v>
      </c>
    </row>
    <row r="87" spans="1:6" ht="51" hidden="1">
      <c r="A87" s="177" t="s">
        <v>111</v>
      </c>
      <c r="B87" s="145" t="s">
        <v>122</v>
      </c>
      <c r="C87" s="205">
        <f>C88</f>
        <v>0</v>
      </c>
      <c r="D87" s="205">
        <f>D88</f>
        <v>0</v>
      </c>
      <c r="E87" s="205">
        <f>E88</f>
        <v>0</v>
      </c>
      <c r="F87" s="205" t="str">
        <f t="shared" si="6"/>
        <v>-</v>
      </c>
    </row>
    <row r="88" spans="1:6" ht="57" customHeight="1" hidden="1">
      <c r="A88" s="177" t="s">
        <v>112</v>
      </c>
      <c r="B88" s="145" t="s">
        <v>123</v>
      </c>
      <c r="C88" s="205">
        <v>0</v>
      </c>
      <c r="D88" s="205">
        <v>0</v>
      </c>
      <c r="E88" s="205">
        <f>C88-D88</f>
        <v>0</v>
      </c>
      <c r="F88" s="205" t="str">
        <f t="shared" si="6"/>
        <v>-</v>
      </c>
    </row>
    <row r="89" spans="1:6" ht="23.25" customHeight="1">
      <c r="A89" s="177" t="s">
        <v>187</v>
      </c>
      <c r="B89" s="145" t="s">
        <v>189</v>
      </c>
      <c r="C89" s="205">
        <f>C90</f>
        <v>1849.5</v>
      </c>
      <c r="D89" s="205">
        <f>D90</f>
        <v>0</v>
      </c>
      <c r="E89" s="205">
        <f>E90</f>
        <v>1849.5</v>
      </c>
      <c r="F89" s="205">
        <f>IF(C89&gt;0,D89/C89*100,"-")</f>
        <v>0</v>
      </c>
    </row>
    <row r="90" spans="1:6" ht="27" customHeight="1">
      <c r="A90" s="177" t="s">
        <v>188</v>
      </c>
      <c r="B90" s="145" t="s">
        <v>190</v>
      </c>
      <c r="C90" s="205">
        <v>1849.5</v>
      </c>
      <c r="D90" s="205">
        <v>0</v>
      </c>
      <c r="E90" s="205">
        <f>C90-D90</f>
        <v>1849.5</v>
      </c>
      <c r="F90" s="205">
        <f>IF(C90&gt;0,D90/C90*100,"-")</f>
        <v>0</v>
      </c>
    </row>
    <row r="91" spans="1:6" ht="24.75" customHeight="1">
      <c r="A91" s="177" t="s">
        <v>113</v>
      </c>
      <c r="B91" s="230" t="s">
        <v>124</v>
      </c>
      <c r="C91" s="205">
        <f aca="true" t="shared" si="8" ref="C91:E92">C92</f>
        <v>167.5</v>
      </c>
      <c r="D91" s="205">
        <f t="shared" si="8"/>
        <v>42.9</v>
      </c>
      <c r="E91" s="205">
        <f t="shared" si="8"/>
        <v>124.6</v>
      </c>
      <c r="F91" s="205">
        <f t="shared" si="6"/>
        <v>25.611940298507463</v>
      </c>
    </row>
    <row r="92" spans="1:6" ht="43.5" customHeight="1">
      <c r="A92" s="177" t="s">
        <v>114</v>
      </c>
      <c r="B92" s="230" t="s">
        <v>375</v>
      </c>
      <c r="C92" s="205">
        <f t="shared" si="8"/>
        <v>167.5</v>
      </c>
      <c r="D92" s="205">
        <f t="shared" si="8"/>
        <v>42.9</v>
      </c>
      <c r="E92" s="205">
        <f t="shared" si="8"/>
        <v>124.6</v>
      </c>
      <c r="F92" s="205">
        <f t="shared" si="6"/>
        <v>25.611940298507463</v>
      </c>
    </row>
    <row r="93" spans="1:6" ht="42.75" customHeight="1">
      <c r="A93" s="177" t="s">
        <v>115</v>
      </c>
      <c r="B93" s="230" t="s">
        <v>125</v>
      </c>
      <c r="C93" s="205">
        <v>167.5</v>
      </c>
      <c r="D93" s="205">
        <v>42.9</v>
      </c>
      <c r="E93" s="205">
        <f>C93-D93</f>
        <v>124.6</v>
      </c>
      <c r="F93" s="205">
        <f t="shared" si="6"/>
        <v>25.611940298507463</v>
      </c>
    </row>
    <row r="94" spans="1:6" ht="21.75" customHeight="1">
      <c r="A94" s="177" t="s">
        <v>116</v>
      </c>
      <c r="B94" s="230" t="s">
        <v>376</v>
      </c>
      <c r="C94" s="205">
        <f aca="true" t="shared" si="9" ref="C94:E95">C95</f>
        <v>35031.9</v>
      </c>
      <c r="D94" s="205">
        <f t="shared" si="9"/>
        <v>0</v>
      </c>
      <c r="E94" s="205">
        <f t="shared" si="9"/>
        <v>35031.9</v>
      </c>
      <c r="F94" s="205">
        <f t="shared" si="6"/>
        <v>0</v>
      </c>
    </row>
    <row r="95" spans="1:6" ht="27.75" customHeight="1">
      <c r="A95" s="177" t="s">
        <v>117</v>
      </c>
      <c r="B95" s="230" t="s">
        <v>126</v>
      </c>
      <c r="C95" s="205">
        <f t="shared" si="9"/>
        <v>35031.9</v>
      </c>
      <c r="D95" s="205">
        <f t="shared" si="9"/>
        <v>0</v>
      </c>
      <c r="E95" s="205">
        <f t="shared" si="9"/>
        <v>35031.9</v>
      </c>
      <c r="F95" s="205">
        <f t="shared" si="6"/>
        <v>0</v>
      </c>
    </row>
    <row r="96" spans="1:6" ht="31.5" customHeight="1">
      <c r="A96" s="177" t="s">
        <v>118</v>
      </c>
      <c r="B96" s="230" t="s">
        <v>127</v>
      </c>
      <c r="C96" s="205">
        <v>35031.9</v>
      </c>
      <c r="D96" s="205">
        <v>0</v>
      </c>
      <c r="E96" s="205">
        <f>C96-D96</f>
        <v>35031.9</v>
      </c>
      <c r="F96" s="205">
        <f t="shared" si="6"/>
        <v>0</v>
      </c>
    </row>
    <row r="97" spans="1:6" ht="27.75" customHeight="1">
      <c r="A97" s="179" t="s">
        <v>66</v>
      </c>
      <c r="B97" s="221" t="s">
        <v>64</v>
      </c>
      <c r="C97" s="204">
        <f>C98</f>
        <v>476.3</v>
      </c>
      <c r="D97" s="204">
        <f>D98</f>
        <v>476.3</v>
      </c>
      <c r="E97" s="204">
        <f>E98</f>
        <v>0</v>
      </c>
      <c r="F97" s="204">
        <f t="shared" si="6"/>
        <v>100</v>
      </c>
    </row>
    <row r="98" spans="1:6" ht="27.75" customHeight="1">
      <c r="A98" s="177" t="s">
        <v>67</v>
      </c>
      <c r="B98" s="145" t="s">
        <v>65</v>
      </c>
      <c r="C98" s="205">
        <f>C100+C99</f>
        <v>476.3</v>
      </c>
      <c r="D98" s="205">
        <f>D100+D99</f>
        <v>476.3</v>
      </c>
      <c r="E98" s="205">
        <f>C98-D98</f>
        <v>0</v>
      </c>
      <c r="F98" s="205">
        <f t="shared" si="6"/>
        <v>100</v>
      </c>
    </row>
    <row r="99" spans="1:6" ht="76.5" customHeight="1" hidden="1">
      <c r="A99" s="177" t="s">
        <v>176</v>
      </c>
      <c r="B99" s="145" t="s">
        <v>175</v>
      </c>
      <c r="C99" s="205">
        <v>0</v>
      </c>
      <c r="D99" s="205">
        <v>0</v>
      </c>
      <c r="E99" s="205">
        <f>C99-D99</f>
        <v>0</v>
      </c>
      <c r="F99" s="205" t="str">
        <f t="shared" si="6"/>
        <v>-</v>
      </c>
    </row>
    <row r="100" spans="1:6" ht="27.75" customHeight="1">
      <c r="A100" s="177" t="s">
        <v>68</v>
      </c>
      <c r="B100" s="145" t="s">
        <v>65</v>
      </c>
      <c r="C100" s="205">
        <v>476.3</v>
      </c>
      <c r="D100" s="205">
        <v>476.3</v>
      </c>
      <c r="E100" s="205">
        <f>C100-D100</f>
        <v>0</v>
      </c>
      <c r="F100" s="205">
        <f t="shared" si="6"/>
        <v>100</v>
      </c>
    </row>
    <row r="101" spans="1:6" ht="72" customHeight="1">
      <c r="A101" s="222" t="s">
        <v>69</v>
      </c>
      <c r="B101" s="221" t="s">
        <v>70</v>
      </c>
      <c r="C101" s="204">
        <f aca="true" t="shared" si="10" ref="C101:E103">C102</f>
        <v>0</v>
      </c>
      <c r="D101" s="204">
        <f t="shared" si="10"/>
        <v>48.8</v>
      </c>
      <c r="E101" s="204">
        <f t="shared" si="10"/>
        <v>-48.8</v>
      </c>
      <c r="F101" s="205" t="str">
        <f t="shared" si="6"/>
        <v>-</v>
      </c>
    </row>
    <row r="102" spans="1:6" ht="69.75" customHeight="1">
      <c r="A102" s="220" t="s">
        <v>224</v>
      </c>
      <c r="B102" s="145" t="s">
        <v>225</v>
      </c>
      <c r="C102" s="205">
        <f t="shared" si="10"/>
        <v>0</v>
      </c>
      <c r="D102" s="205">
        <f t="shared" si="10"/>
        <v>48.8</v>
      </c>
      <c r="E102" s="205">
        <f>C102-D102</f>
        <v>-48.8</v>
      </c>
      <c r="F102" s="205" t="str">
        <f t="shared" si="6"/>
        <v>-</v>
      </c>
    </row>
    <row r="103" spans="1:6" ht="60.75" customHeight="1">
      <c r="A103" s="220" t="s">
        <v>223</v>
      </c>
      <c r="B103" s="145" t="s">
        <v>226</v>
      </c>
      <c r="C103" s="205">
        <f t="shared" si="10"/>
        <v>0</v>
      </c>
      <c r="D103" s="205">
        <f t="shared" si="10"/>
        <v>48.8</v>
      </c>
      <c r="E103" s="205">
        <f>C103-D103</f>
        <v>-48.8</v>
      </c>
      <c r="F103" s="205" t="str">
        <f t="shared" si="6"/>
        <v>-</v>
      </c>
    </row>
    <row r="104" spans="1:6" ht="67.5" customHeight="1">
      <c r="A104" s="220" t="s">
        <v>222</v>
      </c>
      <c r="B104" s="145" t="s">
        <v>227</v>
      </c>
      <c r="C104" s="205">
        <v>0</v>
      </c>
      <c r="D104" s="205">
        <v>48.8</v>
      </c>
      <c r="E104" s="205">
        <f>C104-D104</f>
        <v>-48.8</v>
      </c>
      <c r="F104" s="205" t="str">
        <f t="shared" si="6"/>
        <v>-</v>
      </c>
    </row>
    <row r="105" spans="1:6" ht="38.25" hidden="1">
      <c r="A105" s="179" t="s">
        <v>474</v>
      </c>
      <c r="B105" s="221" t="s">
        <v>562</v>
      </c>
      <c r="C105" s="204">
        <f>C106</f>
        <v>0</v>
      </c>
      <c r="D105" s="204">
        <f>D106</f>
        <v>0</v>
      </c>
      <c r="E105" s="204">
        <f>C105-D105</f>
        <v>0</v>
      </c>
      <c r="F105" s="204" t="e">
        <f>D105/C105*100</f>
        <v>#DIV/0!</v>
      </c>
    </row>
    <row r="106" spans="1:6" ht="51" hidden="1">
      <c r="A106" s="177" t="s">
        <v>128</v>
      </c>
      <c r="B106" s="145" t="s">
        <v>130</v>
      </c>
      <c r="C106" s="205">
        <f>C107</f>
        <v>0</v>
      </c>
      <c r="D106" s="205">
        <f>D107</f>
        <v>0</v>
      </c>
      <c r="E106" s="205">
        <f>E107</f>
        <v>0</v>
      </c>
      <c r="F106" s="205" t="e">
        <f>D106/C106*100</f>
        <v>#DIV/0!</v>
      </c>
    </row>
    <row r="107" spans="1:6" ht="51" hidden="1">
      <c r="A107" s="177" t="s">
        <v>129</v>
      </c>
      <c r="B107" s="145" t="s">
        <v>131</v>
      </c>
      <c r="C107" s="205">
        <v>0</v>
      </c>
      <c r="D107" s="205">
        <v>0</v>
      </c>
      <c r="E107" s="205">
        <f>C107-D107</f>
        <v>0</v>
      </c>
      <c r="F107" s="205" t="e">
        <f>D107/C107*100</f>
        <v>#DIV/0!</v>
      </c>
    </row>
    <row r="108" spans="1:6" ht="12" customHeight="1">
      <c r="A108" s="12" t="s">
        <v>377</v>
      </c>
      <c r="B108" s="13"/>
      <c r="C108" s="247">
        <f>C8+C77</f>
        <v>271161.7</v>
      </c>
      <c r="D108" s="245">
        <f>D8+D77</f>
        <v>41413.899999999994</v>
      </c>
      <c r="E108" s="111">
        <f>E8+E77</f>
        <v>229747.8</v>
      </c>
      <c r="F108" s="111">
        <f t="shared" si="6"/>
        <v>15.272768978804896</v>
      </c>
    </row>
    <row r="109" spans="1:6" ht="15.75">
      <c r="A109" s="12" t="s">
        <v>567</v>
      </c>
      <c r="B109" s="15"/>
      <c r="C109" s="111">
        <v>-11226.6</v>
      </c>
      <c r="D109" s="111">
        <f>D108-'П № 3'!F512</f>
        <v>2302.4999999999927</v>
      </c>
      <c r="E109" s="111">
        <f>C109-D109</f>
        <v>-13529.099999999993</v>
      </c>
      <c r="F109" s="204" t="s">
        <v>498</v>
      </c>
    </row>
    <row r="111" spans="1:3" s="14" customFormat="1" ht="15.75">
      <c r="A111" s="16"/>
      <c r="B111" s="16"/>
      <c r="C111" s="225"/>
    </row>
    <row r="113" spans="1:3" s="14" customFormat="1" ht="12.75">
      <c r="A113" s="16"/>
      <c r="B113" s="16"/>
      <c r="C113" s="95"/>
    </row>
    <row r="115" spans="1:3" s="14" customFormat="1" ht="12.75">
      <c r="A115" s="16"/>
      <c r="B115" s="16"/>
      <c r="C115" s="95"/>
    </row>
  </sheetData>
  <sheetProtection/>
  <mergeCells count="11">
    <mergeCell ref="A5:F5"/>
    <mergeCell ref="A6:A7"/>
    <mergeCell ref="B6:B7"/>
    <mergeCell ref="C6:C7"/>
    <mergeCell ref="D6:D7"/>
    <mergeCell ref="E6:E7"/>
    <mergeCell ref="F6:F7"/>
    <mergeCell ref="E4:F4"/>
    <mergeCell ref="E1:F1"/>
    <mergeCell ref="E2:F2"/>
    <mergeCell ref="E3:F3"/>
  </mergeCells>
  <printOptions/>
  <pageMargins left="0.7480314960629921" right="0.5905511811023623" top="0.5511811023622047" bottom="0.8661417322834646" header="0.5118110236220472" footer="0.5118110236220472"/>
  <pageSetup fitToHeight="0" fitToWidth="1" horizontalDpi="600" verticalDpi="600" orientation="portrait" paperSize="9" scale="61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7"/>
  <sheetViews>
    <sheetView tabSelected="1" view="pageBreakPreview" zoomScale="80" zoomScaleNormal="110" zoomScaleSheetLayoutView="80" workbookViewId="0" topLeftCell="A1">
      <selection activeCell="E12" sqref="E12"/>
    </sheetView>
  </sheetViews>
  <sheetFormatPr defaultColWidth="11.28125" defaultRowHeight="15"/>
  <cols>
    <col min="1" max="1" width="6.8515625" style="48" customWidth="1"/>
    <col min="2" max="2" width="11.57421875" style="48" customWidth="1"/>
    <col min="3" max="3" width="14.421875" style="48" customWidth="1"/>
    <col min="4" max="4" width="8.7109375" style="48" customWidth="1"/>
    <col min="5" max="5" width="68.28125" style="48" customWidth="1"/>
    <col min="6" max="6" width="17.57421875" style="49" customWidth="1"/>
    <col min="7" max="7" width="16.7109375" style="49" customWidth="1"/>
    <col min="8" max="8" width="14.57421875" style="49" customWidth="1"/>
    <col min="9" max="9" width="18.7109375" style="49" customWidth="1"/>
    <col min="10" max="16384" width="11.28125" style="49" customWidth="1"/>
  </cols>
  <sheetData>
    <row r="1" spans="1:5" ht="12.75">
      <c r="A1" s="47"/>
      <c r="B1" s="47"/>
      <c r="C1" s="47"/>
      <c r="D1" s="47"/>
      <c r="E1" s="47"/>
    </row>
    <row r="2" spans="1:9" ht="15" customHeight="1">
      <c r="A2" s="47"/>
      <c r="B2" s="47"/>
      <c r="C2" s="47"/>
      <c r="D2" s="47"/>
      <c r="E2" s="47"/>
      <c r="F2" s="101"/>
      <c r="H2" s="250" t="s">
        <v>561</v>
      </c>
      <c r="I2" s="250"/>
    </row>
    <row r="3" spans="1:9" ht="42.75" customHeight="1">
      <c r="A3" s="47"/>
      <c r="B3" s="47"/>
      <c r="C3" s="47"/>
      <c r="D3" s="47"/>
      <c r="E3" s="47"/>
      <c r="F3" s="102"/>
      <c r="H3" s="249" t="s">
        <v>202</v>
      </c>
      <c r="I3" s="249"/>
    </row>
    <row r="4" spans="1:9" ht="22.5" customHeight="1">
      <c r="A4" s="47"/>
      <c r="B4" s="47"/>
      <c r="C4" s="47"/>
      <c r="D4" s="47"/>
      <c r="E4" s="47"/>
      <c r="F4" s="93"/>
      <c r="H4" s="249" t="s">
        <v>294</v>
      </c>
      <c r="I4" s="249"/>
    </row>
    <row r="5" spans="1:5" ht="12.75">
      <c r="A5" s="47"/>
      <c r="B5" s="47"/>
      <c r="C5" s="47"/>
      <c r="D5" s="47"/>
      <c r="E5" s="47"/>
    </row>
    <row r="6" spans="1:9" ht="48.75" customHeight="1">
      <c r="A6" s="270" t="s">
        <v>217</v>
      </c>
      <c r="B6" s="270"/>
      <c r="C6" s="270"/>
      <c r="D6" s="270"/>
      <c r="E6" s="270"/>
      <c r="F6" s="246"/>
      <c r="G6" s="246"/>
      <c r="H6" s="246"/>
      <c r="I6" s="246"/>
    </row>
    <row r="7" spans="1:5" ht="12.75">
      <c r="A7" s="47"/>
      <c r="B7" s="47"/>
      <c r="C7" s="47"/>
      <c r="D7" s="47"/>
      <c r="E7" s="47"/>
    </row>
    <row r="8" spans="1:9" ht="36" customHeight="1">
      <c r="A8" s="77" t="s">
        <v>458</v>
      </c>
      <c r="B8" s="78" t="s">
        <v>391</v>
      </c>
      <c r="C8" s="78" t="s">
        <v>392</v>
      </c>
      <c r="D8" s="78" t="s">
        <v>393</v>
      </c>
      <c r="E8" s="77" t="s">
        <v>326</v>
      </c>
      <c r="F8" s="7" t="s">
        <v>537</v>
      </c>
      <c r="G8" s="73" t="s">
        <v>538</v>
      </c>
      <c r="H8" s="73" t="s">
        <v>539</v>
      </c>
      <c r="I8" s="73" t="s">
        <v>540</v>
      </c>
    </row>
    <row r="9" spans="1:9" ht="54" customHeight="1">
      <c r="A9" s="79">
        <v>1</v>
      </c>
      <c r="B9" s="79" t="s">
        <v>327</v>
      </c>
      <c r="C9" s="79" t="s">
        <v>775</v>
      </c>
      <c r="D9" s="79" t="s">
        <v>320</v>
      </c>
      <c r="E9" s="248" t="s">
        <v>285</v>
      </c>
      <c r="F9" s="203">
        <v>1000</v>
      </c>
      <c r="G9" s="203">
        <v>0</v>
      </c>
      <c r="H9" s="92">
        <f aca="true" t="shared" si="0" ref="H9:H16">F9-G9</f>
        <v>1000</v>
      </c>
      <c r="I9" s="92">
        <f aca="true" t="shared" si="1" ref="I9:I17">G9/F9*100</f>
        <v>0</v>
      </c>
    </row>
    <row r="10" spans="1:9" ht="54.75" customHeight="1">
      <c r="A10" s="79" t="s">
        <v>49</v>
      </c>
      <c r="B10" s="79" t="s">
        <v>327</v>
      </c>
      <c r="C10" s="79" t="s">
        <v>255</v>
      </c>
      <c r="D10" s="79" t="s">
        <v>320</v>
      </c>
      <c r="E10" s="248" t="s">
        <v>286</v>
      </c>
      <c r="F10" s="203">
        <v>1000</v>
      </c>
      <c r="G10" s="203">
        <v>0</v>
      </c>
      <c r="H10" s="92">
        <f t="shared" si="0"/>
        <v>1000</v>
      </c>
      <c r="I10" s="92">
        <f t="shared" si="1"/>
        <v>0</v>
      </c>
    </row>
    <row r="11" spans="1:9" ht="52.5" customHeight="1">
      <c r="A11" s="79" t="s">
        <v>50</v>
      </c>
      <c r="B11" s="79" t="s">
        <v>327</v>
      </c>
      <c r="C11" s="79" t="s">
        <v>259</v>
      </c>
      <c r="D11" s="79" t="s">
        <v>320</v>
      </c>
      <c r="E11" s="248" t="s">
        <v>287</v>
      </c>
      <c r="F11" s="203">
        <v>958.1</v>
      </c>
      <c r="G11" s="203">
        <v>0</v>
      </c>
      <c r="H11" s="92">
        <f t="shared" si="0"/>
        <v>958.1</v>
      </c>
      <c r="I11" s="92">
        <f t="shared" si="1"/>
        <v>0</v>
      </c>
    </row>
    <row r="12" spans="1:9" ht="42" customHeight="1">
      <c r="A12" s="79">
        <v>6</v>
      </c>
      <c r="B12" s="190" t="s">
        <v>432</v>
      </c>
      <c r="C12" s="137" t="s">
        <v>814</v>
      </c>
      <c r="D12" s="137" t="s">
        <v>320</v>
      </c>
      <c r="E12" s="80" t="s">
        <v>288</v>
      </c>
      <c r="F12" s="203">
        <v>5666.1</v>
      </c>
      <c r="G12" s="203">
        <v>0</v>
      </c>
      <c r="H12" s="92">
        <f t="shared" si="0"/>
        <v>5666.1</v>
      </c>
      <c r="I12" s="92">
        <f t="shared" si="1"/>
        <v>0</v>
      </c>
    </row>
    <row r="13" spans="1:9" ht="53.25" customHeight="1">
      <c r="A13" s="202">
        <v>7</v>
      </c>
      <c r="B13" s="190" t="s">
        <v>428</v>
      </c>
      <c r="C13" s="137" t="s">
        <v>251</v>
      </c>
      <c r="D13" s="137" t="s">
        <v>320</v>
      </c>
      <c r="E13" s="80" t="s">
        <v>289</v>
      </c>
      <c r="F13" s="203">
        <v>6500</v>
      </c>
      <c r="G13" s="203">
        <v>0</v>
      </c>
      <c r="H13" s="92">
        <f t="shared" si="0"/>
        <v>6500</v>
      </c>
      <c r="I13" s="92">
        <f t="shared" si="1"/>
        <v>0</v>
      </c>
    </row>
    <row r="14" spans="1:9" ht="59.25" customHeight="1">
      <c r="A14" s="118">
        <v>2</v>
      </c>
      <c r="B14" s="81" t="s">
        <v>428</v>
      </c>
      <c r="C14" s="144" t="s">
        <v>252</v>
      </c>
      <c r="D14" s="79" t="s">
        <v>320</v>
      </c>
      <c r="E14" s="124" t="s">
        <v>293</v>
      </c>
      <c r="F14" s="203">
        <v>28080</v>
      </c>
      <c r="G14" s="203">
        <v>0</v>
      </c>
      <c r="H14" s="92">
        <f t="shared" si="0"/>
        <v>28080</v>
      </c>
      <c r="I14" s="92">
        <f t="shared" si="1"/>
        <v>0</v>
      </c>
    </row>
    <row r="15" spans="1:9" ht="42" customHeight="1" hidden="1">
      <c r="A15" s="202"/>
      <c r="B15" s="242"/>
      <c r="C15" s="144"/>
      <c r="D15" s="191"/>
      <c r="E15" s="80"/>
      <c r="F15" s="203">
        <v>0</v>
      </c>
      <c r="G15" s="203">
        <v>0</v>
      </c>
      <c r="H15" s="92">
        <f>F15-G15</f>
        <v>0</v>
      </c>
      <c r="I15" s="92" t="e">
        <f>G15/F15*100</f>
        <v>#DIV/0!</v>
      </c>
    </row>
    <row r="16" spans="1:9" ht="60.75" customHeight="1" hidden="1">
      <c r="A16" s="202"/>
      <c r="B16" s="190"/>
      <c r="C16" s="81"/>
      <c r="D16" s="190"/>
      <c r="E16" s="231"/>
      <c r="F16" s="203">
        <v>0</v>
      </c>
      <c r="G16" s="203">
        <v>0</v>
      </c>
      <c r="H16" s="92">
        <f t="shared" si="0"/>
        <v>0</v>
      </c>
      <c r="I16" s="92" t="e">
        <f t="shared" si="1"/>
        <v>#DIV/0!</v>
      </c>
    </row>
    <row r="17" spans="1:9" ht="20.25" customHeight="1">
      <c r="A17" s="82"/>
      <c r="B17" s="82"/>
      <c r="C17" s="82"/>
      <c r="D17" s="82"/>
      <c r="E17" s="83" t="s">
        <v>325</v>
      </c>
      <c r="F17" s="129">
        <f>SUM(F9:F16)</f>
        <v>43204.2</v>
      </c>
      <c r="G17" s="129">
        <f>SUM(G9:G16)</f>
        <v>0</v>
      </c>
      <c r="H17" s="103">
        <f>F17-G17</f>
        <v>43204.2</v>
      </c>
      <c r="I17" s="103">
        <f t="shared" si="1"/>
        <v>0</v>
      </c>
    </row>
  </sheetData>
  <sheetProtection/>
  <autoFilter ref="B8:D12"/>
  <mergeCells count="4">
    <mergeCell ref="A6:I6"/>
    <mergeCell ref="H2:I2"/>
    <mergeCell ref="H3:I3"/>
    <mergeCell ref="H4:I4"/>
  </mergeCells>
  <printOptions/>
  <pageMargins left="0.5" right="0.34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9"/>
  <sheetViews>
    <sheetView view="pageBreakPreview" zoomScale="90" zoomScaleNormal="90" zoomScaleSheetLayoutView="90" workbookViewId="0" topLeftCell="A1">
      <selection activeCell="F3" sqref="F3:G3"/>
    </sheetView>
  </sheetViews>
  <sheetFormatPr defaultColWidth="9.140625" defaultRowHeight="15"/>
  <cols>
    <col min="1" max="1" width="13.28125" style="23" customWidth="1"/>
    <col min="2" max="2" width="8.7109375" style="23" customWidth="1"/>
    <col min="3" max="3" width="45.8515625" style="24" customWidth="1"/>
    <col min="4" max="4" width="20.57421875" style="91" customWidth="1"/>
    <col min="5" max="5" width="19.7109375" style="91" customWidth="1"/>
    <col min="6" max="6" width="18.00390625" style="91" customWidth="1"/>
    <col min="7" max="7" width="17.7109375" style="152" customWidth="1"/>
    <col min="8" max="16384" width="9.140625" style="25" customWidth="1"/>
  </cols>
  <sheetData>
    <row r="1" spans="4:7" ht="12.75">
      <c r="D1" s="153"/>
      <c r="E1" s="85"/>
      <c r="F1" s="250" t="s">
        <v>542</v>
      </c>
      <c r="G1" s="250"/>
    </row>
    <row r="2" spans="4:7" ht="40.5" customHeight="1">
      <c r="D2" s="154"/>
      <c r="E2" s="86"/>
      <c r="F2" s="249" t="s">
        <v>290</v>
      </c>
      <c r="G2" s="249"/>
    </row>
    <row r="3" spans="3:7" ht="13.5" customHeight="1">
      <c r="C3" s="27"/>
      <c r="D3" s="93"/>
      <c r="E3" s="85"/>
      <c r="F3" s="249" t="s">
        <v>294</v>
      </c>
      <c r="G3" s="249"/>
    </row>
    <row r="4" spans="4:7" ht="12">
      <c r="D4" s="87"/>
      <c r="E4" s="87"/>
      <c r="F4" s="87"/>
      <c r="G4" s="147"/>
    </row>
    <row r="5" spans="1:7" ht="66" customHeight="1">
      <c r="A5" s="251" t="s">
        <v>209</v>
      </c>
      <c r="B5" s="246"/>
      <c r="C5" s="246"/>
      <c r="D5" s="246"/>
      <c r="E5" s="246"/>
      <c r="F5" s="246"/>
      <c r="G5" s="246"/>
    </row>
    <row r="6" spans="3:7" ht="12" hidden="1">
      <c r="C6" s="28"/>
      <c r="D6" s="88"/>
      <c r="E6" s="88"/>
      <c r="F6" s="88"/>
      <c r="G6" s="148"/>
    </row>
    <row r="7" spans="3:7" ht="12">
      <c r="C7" s="28"/>
      <c r="D7" s="88"/>
      <c r="E7" s="88"/>
      <c r="F7" s="88"/>
      <c r="G7" s="148"/>
    </row>
    <row r="8" spans="1:7" s="30" customFormat="1" ht="42" customHeight="1">
      <c r="A8" s="29" t="s">
        <v>392</v>
      </c>
      <c r="B8" s="29" t="s">
        <v>393</v>
      </c>
      <c r="C8" s="29" t="s">
        <v>394</v>
      </c>
      <c r="D8" s="169" t="s">
        <v>537</v>
      </c>
      <c r="E8" s="169" t="s">
        <v>538</v>
      </c>
      <c r="F8" s="108" t="s">
        <v>539</v>
      </c>
      <c r="G8" s="149" t="s">
        <v>540</v>
      </c>
    </row>
    <row r="9" spans="1:7" ht="44.25" customHeight="1">
      <c r="A9" s="155" t="s">
        <v>655</v>
      </c>
      <c r="B9" s="84"/>
      <c r="C9" s="136" t="s">
        <v>603</v>
      </c>
      <c r="D9" s="156">
        <f>D10+D22</f>
        <v>16435.600000000002</v>
      </c>
      <c r="E9" s="156">
        <f>E10+E22</f>
        <v>2246.4</v>
      </c>
      <c r="F9" s="156">
        <f>F10+F22</f>
        <v>14189.2</v>
      </c>
      <c r="G9" s="161">
        <f>E9/D9*100</f>
        <v>13.667891649833289</v>
      </c>
    </row>
    <row r="10" spans="1:7" ht="25.5">
      <c r="A10" s="162" t="s">
        <v>656</v>
      </c>
      <c r="B10" s="170"/>
      <c r="C10" s="158" t="s">
        <v>604</v>
      </c>
      <c r="D10" s="159">
        <f>D11+D16+D19</f>
        <v>4704.400000000001</v>
      </c>
      <c r="E10" s="159">
        <f>E11+E16+E19</f>
        <v>785.5</v>
      </c>
      <c r="F10" s="159">
        <f>F11+F16+F19</f>
        <v>3918.9000000000005</v>
      </c>
      <c r="G10" s="141">
        <f aca="true" t="shared" si="0" ref="G10:G79">E10/D10*100</f>
        <v>16.69713459739818</v>
      </c>
    </row>
    <row r="11" spans="1:7" ht="25.5">
      <c r="A11" s="157" t="s">
        <v>657</v>
      </c>
      <c r="B11" s="84"/>
      <c r="C11" s="160" t="s">
        <v>822</v>
      </c>
      <c r="D11" s="159">
        <f>D12</f>
        <v>3991.1000000000004</v>
      </c>
      <c r="E11" s="159">
        <f>E12</f>
        <v>713.2</v>
      </c>
      <c r="F11" s="159">
        <f>F12</f>
        <v>3277.9000000000005</v>
      </c>
      <c r="G11" s="141">
        <f t="shared" si="0"/>
        <v>17.86976021648167</v>
      </c>
    </row>
    <row r="12" spans="1:7" ht="25.5">
      <c r="A12" s="157" t="s">
        <v>658</v>
      </c>
      <c r="B12" s="84"/>
      <c r="C12" s="160" t="s">
        <v>823</v>
      </c>
      <c r="D12" s="159">
        <f>D13+D14+D15</f>
        <v>3991.1000000000004</v>
      </c>
      <c r="E12" s="159">
        <f>E13+E14+E15</f>
        <v>713.2</v>
      </c>
      <c r="F12" s="159">
        <f>F13+F14+F15</f>
        <v>3277.9000000000005</v>
      </c>
      <c r="G12" s="141">
        <f>E12/D12*100</f>
        <v>17.86976021648167</v>
      </c>
    </row>
    <row r="13" spans="1:7" ht="51">
      <c r="A13" s="142"/>
      <c r="B13" s="84" t="s">
        <v>312</v>
      </c>
      <c r="C13" s="140" t="s">
        <v>517</v>
      </c>
      <c r="D13" s="141">
        <v>3628.8</v>
      </c>
      <c r="E13" s="159">
        <v>642.2</v>
      </c>
      <c r="F13" s="141">
        <f>D13-E13</f>
        <v>2986.6000000000004</v>
      </c>
      <c r="G13" s="141">
        <f t="shared" si="0"/>
        <v>17.69731040564374</v>
      </c>
    </row>
    <row r="14" spans="1:7" ht="25.5">
      <c r="A14" s="142"/>
      <c r="B14" s="84" t="s">
        <v>313</v>
      </c>
      <c r="C14" s="140" t="s">
        <v>518</v>
      </c>
      <c r="D14" s="141">
        <f>302.2+59.8</f>
        <v>362</v>
      </c>
      <c r="E14" s="141">
        <v>71</v>
      </c>
      <c r="F14" s="141">
        <f>D14-E14</f>
        <v>291</v>
      </c>
      <c r="G14" s="141">
        <f>E14/D14*100</f>
        <v>19.613259668508288</v>
      </c>
    </row>
    <row r="15" spans="1:7" ht="32.25" customHeight="1">
      <c r="A15" s="142"/>
      <c r="B15" s="84" t="s">
        <v>314</v>
      </c>
      <c r="C15" s="140" t="s">
        <v>315</v>
      </c>
      <c r="D15" s="141">
        <v>0.3</v>
      </c>
      <c r="E15" s="159">
        <v>0</v>
      </c>
      <c r="F15" s="110">
        <f>D15-E15</f>
        <v>0.3</v>
      </c>
      <c r="G15" s="141">
        <f>E15/D15*100</f>
        <v>0</v>
      </c>
    </row>
    <row r="16" spans="1:7" ht="39" customHeight="1">
      <c r="A16" s="142" t="s">
        <v>659</v>
      </c>
      <c r="B16" s="84"/>
      <c r="C16" s="140" t="s">
        <v>824</v>
      </c>
      <c r="D16" s="141">
        <f>D17</f>
        <v>335.8</v>
      </c>
      <c r="E16" s="141">
        <f>E17</f>
        <v>72.3</v>
      </c>
      <c r="F16" s="141">
        <f>F17</f>
        <v>263.5</v>
      </c>
      <c r="G16" s="141">
        <f t="shared" si="0"/>
        <v>21.530673019654557</v>
      </c>
    </row>
    <row r="17" spans="1:7" ht="45" customHeight="1">
      <c r="A17" s="142" t="s">
        <v>132</v>
      </c>
      <c r="B17" s="84"/>
      <c r="C17" s="160" t="s">
        <v>133</v>
      </c>
      <c r="D17" s="159">
        <f>D18</f>
        <v>335.8</v>
      </c>
      <c r="E17" s="159">
        <f>E18</f>
        <v>72.3</v>
      </c>
      <c r="F17" s="141">
        <f>D17-E17</f>
        <v>263.5</v>
      </c>
      <c r="G17" s="141">
        <f t="shared" si="0"/>
        <v>21.530673019654557</v>
      </c>
    </row>
    <row r="18" spans="1:7" ht="12.75">
      <c r="A18" s="142"/>
      <c r="B18" s="84" t="s">
        <v>319</v>
      </c>
      <c r="C18" s="140" t="s">
        <v>405</v>
      </c>
      <c r="D18" s="159">
        <v>335.8</v>
      </c>
      <c r="E18" s="159">
        <v>72.3</v>
      </c>
      <c r="F18" s="141">
        <f>D18-E18</f>
        <v>263.5</v>
      </c>
      <c r="G18" s="141">
        <f t="shared" si="0"/>
        <v>21.530673019654557</v>
      </c>
    </row>
    <row r="19" spans="1:7" ht="38.25">
      <c r="A19" s="142" t="s">
        <v>660</v>
      </c>
      <c r="B19" s="84"/>
      <c r="C19" s="140" t="s">
        <v>825</v>
      </c>
      <c r="D19" s="141">
        <f aca="true" t="shared" si="1" ref="D19:F20">D20</f>
        <v>377.5</v>
      </c>
      <c r="E19" s="141">
        <f t="shared" si="1"/>
        <v>0</v>
      </c>
      <c r="F19" s="141">
        <f t="shared" si="1"/>
        <v>377.5</v>
      </c>
      <c r="G19" s="161">
        <f t="shared" si="0"/>
        <v>0</v>
      </c>
    </row>
    <row r="20" spans="1:7" ht="51">
      <c r="A20" s="142" t="s">
        <v>661</v>
      </c>
      <c r="B20" s="84"/>
      <c r="C20" s="160" t="s">
        <v>826</v>
      </c>
      <c r="D20" s="159">
        <f t="shared" si="1"/>
        <v>377.5</v>
      </c>
      <c r="E20" s="159">
        <f t="shared" si="1"/>
        <v>0</v>
      </c>
      <c r="F20" s="159">
        <f t="shared" si="1"/>
        <v>377.5</v>
      </c>
      <c r="G20" s="161">
        <f t="shared" si="0"/>
        <v>0</v>
      </c>
    </row>
    <row r="21" spans="1:7" ht="27" customHeight="1">
      <c r="A21" s="142"/>
      <c r="B21" s="84" t="s">
        <v>314</v>
      </c>
      <c r="C21" s="140" t="s">
        <v>315</v>
      </c>
      <c r="D21" s="159">
        <v>377.5</v>
      </c>
      <c r="E21" s="141">
        <v>0</v>
      </c>
      <c r="F21" s="141">
        <f>D21-E21</f>
        <v>377.5</v>
      </c>
      <c r="G21" s="161">
        <f t="shared" si="0"/>
        <v>0</v>
      </c>
    </row>
    <row r="22" spans="1:7" ht="25.5">
      <c r="A22" s="162" t="s">
        <v>662</v>
      </c>
      <c r="B22" s="170"/>
      <c r="C22" s="182" t="s">
        <v>827</v>
      </c>
      <c r="D22" s="159">
        <f>D23</f>
        <v>11731.2</v>
      </c>
      <c r="E22" s="141">
        <f>E23</f>
        <v>1460.9</v>
      </c>
      <c r="F22" s="141">
        <f>D22-E22</f>
        <v>10270.300000000001</v>
      </c>
      <c r="G22" s="141">
        <f t="shared" si="0"/>
        <v>12.453116475722858</v>
      </c>
    </row>
    <row r="23" spans="1:7" ht="25.5">
      <c r="A23" s="142" t="s">
        <v>663</v>
      </c>
      <c r="B23" s="84"/>
      <c r="C23" s="140" t="s">
        <v>828</v>
      </c>
      <c r="D23" s="159">
        <f>D24</f>
        <v>11731.2</v>
      </c>
      <c r="E23" s="159">
        <f>E24</f>
        <v>1460.9</v>
      </c>
      <c r="F23" s="159">
        <f>F24</f>
        <v>10270.300000000001</v>
      </c>
      <c r="G23" s="141">
        <f t="shared" si="0"/>
        <v>12.453116475722858</v>
      </c>
    </row>
    <row r="24" spans="1:7" ht="38.25">
      <c r="A24" s="142" t="s">
        <v>664</v>
      </c>
      <c r="B24" s="84"/>
      <c r="C24" s="140" t="s">
        <v>829</v>
      </c>
      <c r="D24" s="159">
        <f>D25+D26</f>
        <v>11731.2</v>
      </c>
      <c r="E24" s="159">
        <f>E25+E26</f>
        <v>1460.9</v>
      </c>
      <c r="F24" s="159">
        <f>F25+F26</f>
        <v>10270.300000000001</v>
      </c>
      <c r="G24" s="141">
        <f t="shared" si="0"/>
        <v>12.453116475722858</v>
      </c>
    </row>
    <row r="25" spans="1:7" ht="26.25" customHeight="1">
      <c r="A25" s="142"/>
      <c r="B25" s="84" t="s">
        <v>318</v>
      </c>
      <c r="C25" s="183" t="s">
        <v>521</v>
      </c>
      <c r="D25" s="159">
        <v>11731.2</v>
      </c>
      <c r="E25" s="159">
        <v>1460.9</v>
      </c>
      <c r="F25" s="141">
        <f>D25-E25</f>
        <v>10270.300000000001</v>
      </c>
      <c r="G25" s="141">
        <f t="shared" si="0"/>
        <v>12.453116475722858</v>
      </c>
    </row>
    <row r="26" spans="1:7" ht="21.75" customHeight="1" hidden="1">
      <c r="A26" s="142"/>
      <c r="B26" s="84" t="s">
        <v>314</v>
      </c>
      <c r="C26" s="140" t="s">
        <v>315</v>
      </c>
      <c r="D26" s="159">
        <v>0</v>
      </c>
      <c r="E26" s="159">
        <v>0</v>
      </c>
      <c r="F26" s="141">
        <f>D26-E26</f>
        <v>0</v>
      </c>
      <c r="G26" s="141">
        <v>0</v>
      </c>
    </row>
    <row r="27" spans="1:7" ht="51">
      <c r="A27" s="155" t="s">
        <v>665</v>
      </c>
      <c r="B27" s="29"/>
      <c r="C27" s="136" t="s">
        <v>600</v>
      </c>
      <c r="D27" s="161">
        <f>D28+D38</f>
        <v>15232.3</v>
      </c>
      <c r="E27" s="161">
        <f>E28+E38</f>
        <v>1682.9999999999998</v>
      </c>
      <c r="F27" s="161">
        <f>F28+F38</f>
        <v>13549.3</v>
      </c>
      <c r="G27" s="161">
        <f t="shared" si="0"/>
        <v>11.04888953079968</v>
      </c>
    </row>
    <row r="28" spans="1:7" ht="25.5">
      <c r="A28" s="162" t="s">
        <v>666</v>
      </c>
      <c r="B28" s="84"/>
      <c r="C28" s="158" t="s">
        <v>601</v>
      </c>
      <c r="D28" s="141">
        <f>D29+D33</f>
        <v>14732.3</v>
      </c>
      <c r="E28" s="141">
        <f>E29+E33</f>
        <v>1682.9999999999998</v>
      </c>
      <c r="F28" s="141">
        <f>F29+F33</f>
        <v>13049.3</v>
      </c>
      <c r="G28" s="141">
        <f t="shared" si="0"/>
        <v>11.423878145299783</v>
      </c>
    </row>
    <row r="29" spans="1:7" ht="25.5">
      <c r="A29" s="142" t="s">
        <v>667</v>
      </c>
      <c r="B29" s="84"/>
      <c r="C29" s="160" t="s">
        <v>830</v>
      </c>
      <c r="D29" s="141">
        <f>D30</f>
        <v>7817.7</v>
      </c>
      <c r="E29" s="141">
        <f>E30</f>
        <v>546.8</v>
      </c>
      <c r="F29" s="141">
        <f>F30</f>
        <v>7270.9</v>
      </c>
      <c r="G29" s="141">
        <f t="shared" si="0"/>
        <v>6.994384537651739</v>
      </c>
    </row>
    <row r="30" spans="1:7" ht="25.5">
      <c r="A30" s="142" t="s">
        <v>668</v>
      </c>
      <c r="B30" s="84"/>
      <c r="C30" s="160" t="s">
        <v>831</v>
      </c>
      <c r="D30" s="141">
        <f>D31+D32</f>
        <v>7817.7</v>
      </c>
      <c r="E30" s="141">
        <f>E31+E32</f>
        <v>546.8</v>
      </c>
      <c r="F30" s="141">
        <f>F31+F32</f>
        <v>7270.9</v>
      </c>
      <c r="G30" s="141">
        <f t="shared" si="0"/>
        <v>6.994384537651739</v>
      </c>
    </row>
    <row r="31" spans="1:7" ht="25.5">
      <c r="A31" s="142"/>
      <c r="B31" s="84" t="s">
        <v>313</v>
      </c>
      <c r="C31" s="140" t="s">
        <v>518</v>
      </c>
      <c r="D31" s="159">
        <v>6036.2</v>
      </c>
      <c r="E31" s="141">
        <v>468.2</v>
      </c>
      <c r="F31" s="141">
        <f>D31-E31</f>
        <v>5568</v>
      </c>
      <c r="G31" s="141">
        <f t="shared" si="0"/>
        <v>7.756535568735297</v>
      </c>
    </row>
    <row r="32" spans="1:7" ht="19.5" customHeight="1">
      <c r="A32" s="142"/>
      <c r="B32" s="84" t="s">
        <v>314</v>
      </c>
      <c r="C32" s="140" t="s">
        <v>315</v>
      </c>
      <c r="D32" s="159">
        <v>1781.5</v>
      </c>
      <c r="E32" s="141">
        <v>78.6</v>
      </c>
      <c r="F32" s="141">
        <f>D32-E32</f>
        <v>1702.9</v>
      </c>
      <c r="G32" s="141">
        <f t="shared" si="0"/>
        <v>4.412012349143979</v>
      </c>
    </row>
    <row r="33" spans="1:7" ht="25.5">
      <c r="A33" s="142" t="s">
        <v>669</v>
      </c>
      <c r="B33" s="84"/>
      <c r="C33" s="140" t="s">
        <v>822</v>
      </c>
      <c r="D33" s="141">
        <f>D34</f>
        <v>6914.6</v>
      </c>
      <c r="E33" s="141">
        <f>E34</f>
        <v>1136.1999999999998</v>
      </c>
      <c r="F33" s="141">
        <f>D33-E33</f>
        <v>5778.400000000001</v>
      </c>
      <c r="G33" s="141">
        <f t="shared" si="0"/>
        <v>16.431897723657187</v>
      </c>
    </row>
    <row r="34" spans="1:7" ht="25.5">
      <c r="A34" s="142" t="s">
        <v>670</v>
      </c>
      <c r="B34" s="84"/>
      <c r="C34" s="160" t="s">
        <v>823</v>
      </c>
      <c r="D34" s="159">
        <f>D35+D36+D37</f>
        <v>6914.6</v>
      </c>
      <c r="E34" s="159">
        <f>E35+E36+E37</f>
        <v>1136.1999999999998</v>
      </c>
      <c r="F34" s="141">
        <f>F35+F36+F37</f>
        <v>5778.400000000001</v>
      </c>
      <c r="G34" s="141">
        <f t="shared" si="0"/>
        <v>16.431897723657187</v>
      </c>
    </row>
    <row r="35" spans="1:7" ht="51">
      <c r="A35" s="142"/>
      <c r="B35" s="84" t="s">
        <v>312</v>
      </c>
      <c r="C35" s="140" t="s">
        <v>517</v>
      </c>
      <c r="D35" s="159">
        <f>4842+9.8+1462.3</f>
        <v>6314.1</v>
      </c>
      <c r="E35" s="141">
        <f>805.8+254.1</f>
        <v>1059.8999999999999</v>
      </c>
      <c r="F35" s="110">
        <f>D35-E35</f>
        <v>5254.200000000001</v>
      </c>
      <c r="G35" s="141">
        <f t="shared" si="0"/>
        <v>16.786240319285405</v>
      </c>
    </row>
    <row r="36" spans="1:7" ht="25.5">
      <c r="A36" s="142"/>
      <c r="B36" s="84" t="s">
        <v>313</v>
      </c>
      <c r="C36" s="140" t="s">
        <v>518</v>
      </c>
      <c r="D36" s="159">
        <v>600.3</v>
      </c>
      <c r="E36" s="159">
        <f>63.9+12.4</f>
        <v>76.3</v>
      </c>
      <c r="F36" s="141">
        <f>D36-E36</f>
        <v>524</v>
      </c>
      <c r="G36" s="141">
        <f t="shared" si="0"/>
        <v>12.710311510911213</v>
      </c>
    </row>
    <row r="37" spans="1:7" ht="12.75">
      <c r="A37" s="142"/>
      <c r="B37" s="84" t="s">
        <v>314</v>
      </c>
      <c r="C37" s="140" t="s">
        <v>315</v>
      </c>
      <c r="D37" s="159">
        <f>0.2</f>
        <v>0.2</v>
      </c>
      <c r="E37" s="141">
        <v>0</v>
      </c>
      <c r="F37" s="141">
        <f>D37-E37</f>
        <v>0.2</v>
      </c>
      <c r="G37" s="141">
        <f t="shared" si="0"/>
        <v>0</v>
      </c>
    </row>
    <row r="38" spans="1:7" ht="12.75">
      <c r="A38" s="162" t="s">
        <v>671</v>
      </c>
      <c r="B38" s="84"/>
      <c r="C38" s="158" t="s">
        <v>623</v>
      </c>
      <c r="D38" s="141">
        <f>D39+D42</f>
        <v>500</v>
      </c>
      <c r="E38" s="141">
        <f>E39+E42</f>
        <v>0</v>
      </c>
      <c r="F38" s="141">
        <f aca="true" t="shared" si="2" ref="D38:F40">F39</f>
        <v>500</v>
      </c>
      <c r="G38" s="141">
        <f t="shared" si="0"/>
        <v>0</v>
      </c>
    </row>
    <row r="39" spans="1:7" ht="25.5">
      <c r="A39" s="142" t="s">
        <v>672</v>
      </c>
      <c r="B39" s="84"/>
      <c r="C39" s="160" t="s">
        <v>186</v>
      </c>
      <c r="D39" s="141">
        <f t="shared" si="2"/>
        <v>500</v>
      </c>
      <c r="E39" s="141">
        <f t="shared" si="2"/>
        <v>0</v>
      </c>
      <c r="F39" s="141">
        <f t="shared" si="2"/>
        <v>500</v>
      </c>
      <c r="G39" s="161">
        <f t="shared" si="0"/>
        <v>0</v>
      </c>
    </row>
    <row r="40" spans="1:7" ht="25.5">
      <c r="A40" s="180" t="s">
        <v>673</v>
      </c>
      <c r="B40" s="84"/>
      <c r="C40" s="160" t="s">
        <v>522</v>
      </c>
      <c r="D40" s="141">
        <f t="shared" si="2"/>
        <v>500</v>
      </c>
      <c r="E40" s="141">
        <f t="shared" si="2"/>
        <v>0</v>
      </c>
      <c r="F40" s="141">
        <f t="shared" si="2"/>
        <v>500</v>
      </c>
      <c r="G40" s="161">
        <f t="shared" si="0"/>
        <v>0</v>
      </c>
    </row>
    <row r="41" spans="1:7" ht="25.5">
      <c r="A41" s="142"/>
      <c r="B41" s="84" t="s">
        <v>313</v>
      </c>
      <c r="C41" s="140" t="s">
        <v>518</v>
      </c>
      <c r="D41" s="159">
        <v>500</v>
      </c>
      <c r="E41" s="141">
        <v>0</v>
      </c>
      <c r="F41" s="141">
        <f>D41-E41</f>
        <v>500</v>
      </c>
      <c r="G41" s="161">
        <f t="shared" si="0"/>
        <v>0</v>
      </c>
    </row>
    <row r="42" spans="1:7" ht="38.25" hidden="1">
      <c r="A42" s="142" t="s">
        <v>96</v>
      </c>
      <c r="B42" s="84"/>
      <c r="C42" s="140" t="s">
        <v>97</v>
      </c>
      <c r="D42" s="159">
        <f>D43</f>
        <v>0</v>
      </c>
      <c r="E42" s="159">
        <f>E43</f>
        <v>0</v>
      </c>
      <c r="F42" s="141">
        <f>D42-E42</f>
        <v>0</v>
      </c>
      <c r="G42" s="141" t="e">
        <f t="shared" si="0"/>
        <v>#DIV/0!</v>
      </c>
    </row>
    <row r="43" spans="1:7" ht="25.5" hidden="1">
      <c r="A43" s="142" t="s">
        <v>98</v>
      </c>
      <c r="B43" s="84"/>
      <c r="C43" s="140" t="s">
        <v>99</v>
      </c>
      <c r="D43" s="159">
        <f>D44</f>
        <v>0</v>
      </c>
      <c r="E43" s="159">
        <f>E44</f>
        <v>0</v>
      </c>
      <c r="F43" s="141">
        <f>D43-E43</f>
        <v>0</v>
      </c>
      <c r="G43" s="141" t="e">
        <f t="shared" si="0"/>
        <v>#DIV/0!</v>
      </c>
    </row>
    <row r="44" spans="1:7" ht="25.5" hidden="1">
      <c r="A44" s="142"/>
      <c r="B44" s="84" t="s">
        <v>313</v>
      </c>
      <c r="C44" s="140" t="s">
        <v>518</v>
      </c>
      <c r="D44" s="159">
        <v>0</v>
      </c>
      <c r="E44" s="141">
        <v>0</v>
      </c>
      <c r="F44" s="141">
        <f>D44-E44</f>
        <v>0</v>
      </c>
      <c r="G44" s="141" t="e">
        <f t="shared" si="0"/>
        <v>#DIV/0!</v>
      </c>
    </row>
    <row r="45" spans="1:7" ht="51" hidden="1">
      <c r="A45" s="155" t="s">
        <v>674</v>
      </c>
      <c r="B45" s="29"/>
      <c r="C45" s="136" t="s">
        <v>618</v>
      </c>
      <c r="D45" s="156">
        <f>D46+D49</f>
        <v>0</v>
      </c>
      <c r="E45" s="156">
        <f>E46+E49</f>
        <v>0</v>
      </c>
      <c r="F45" s="156">
        <f>F46+F49</f>
        <v>0</v>
      </c>
      <c r="G45" s="161" t="e">
        <f t="shared" si="0"/>
        <v>#DIV/0!</v>
      </c>
    </row>
    <row r="46" spans="1:7" ht="51" hidden="1">
      <c r="A46" s="162" t="s">
        <v>675</v>
      </c>
      <c r="B46" s="84"/>
      <c r="C46" s="158" t="s">
        <v>832</v>
      </c>
      <c r="D46" s="159">
        <f aca="true" t="shared" si="3" ref="D46:F47">D47</f>
        <v>0</v>
      </c>
      <c r="E46" s="159">
        <f t="shared" si="3"/>
        <v>0</v>
      </c>
      <c r="F46" s="159">
        <f t="shared" si="3"/>
        <v>0</v>
      </c>
      <c r="G46" s="141" t="e">
        <f>E46/D46*100</f>
        <v>#DIV/0!</v>
      </c>
    </row>
    <row r="47" spans="1:7" ht="25.5" hidden="1">
      <c r="A47" s="142" t="s">
        <v>676</v>
      </c>
      <c r="B47" s="84"/>
      <c r="C47" s="160" t="s">
        <v>833</v>
      </c>
      <c r="D47" s="159">
        <f t="shared" si="3"/>
        <v>0</v>
      </c>
      <c r="E47" s="159">
        <f t="shared" si="3"/>
        <v>0</v>
      </c>
      <c r="F47" s="159">
        <f t="shared" si="3"/>
        <v>0</v>
      </c>
      <c r="G47" s="141" t="e">
        <f t="shared" si="0"/>
        <v>#DIV/0!</v>
      </c>
    </row>
    <row r="48" spans="1:7" ht="25.5" hidden="1">
      <c r="A48" s="142"/>
      <c r="B48" s="84" t="s">
        <v>321</v>
      </c>
      <c r="C48" s="140" t="s">
        <v>322</v>
      </c>
      <c r="D48" s="159">
        <v>0</v>
      </c>
      <c r="E48" s="141">
        <v>0</v>
      </c>
      <c r="F48" s="141">
        <f>D48-E48</f>
        <v>0</v>
      </c>
      <c r="G48" s="141" t="e">
        <f t="shared" si="0"/>
        <v>#DIV/0!</v>
      </c>
    </row>
    <row r="49" spans="1:7" ht="40.5" customHeight="1" hidden="1">
      <c r="A49" s="162" t="s">
        <v>677</v>
      </c>
      <c r="B49" s="84"/>
      <c r="C49" s="158" t="s">
        <v>834</v>
      </c>
      <c r="D49" s="141">
        <f aca="true" t="shared" si="4" ref="D49:F50">D50</f>
        <v>0</v>
      </c>
      <c r="E49" s="141">
        <f t="shared" si="4"/>
        <v>0</v>
      </c>
      <c r="F49" s="141">
        <f t="shared" si="4"/>
        <v>0</v>
      </c>
      <c r="G49" s="161" t="e">
        <f t="shared" si="0"/>
        <v>#DIV/0!</v>
      </c>
    </row>
    <row r="50" spans="1:7" ht="38.25" hidden="1">
      <c r="A50" s="142" t="s">
        <v>678</v>
      </c>
      <c r="B50" s="84"/>
      <c r="C50" s="160" t="s">
        <v>835</v>
      </c>
      <c r="D50" s="141">
        <f t="shared" si="4"/>
        <v>0</v>
      </c>
      <c r="E50" s="141">
        <f t="shared" si="4"/>
        <v>0</v>
      </c>
      <c r="F50" s="141">
        <f t="shared" si="4"/>
        <v>0</v>
      </c>
      <c r="G50" s="161" t="e">
        <f t="shared" si="0"/>
        <v>#DIV/0!</v>
      </c>
    </row>
    <row r="51" spans="1:7" ht="25.5" hidden="1">
      <c r="A51" s="142"/>
      <c r="B51" s="84" t="s">
        <v>313</v>
      </c>
      <c r="C51" s="140" t="s">
        <v>518</v>
      </c>
      <c r="D51" s="159">
        <v>0</v>
      </c>
      <c r="E51" s="141">
        <v>0</v>
      </c>
      <c r="F51" s="141">
        <f>D51-E51</f>
        <v>0</v>
      </c>
      <c r="G51" s="161" t="e">
        <f t="shared" si="0"/>
        <v>#DIV/0!</v>
      </c>
    </row>
    <row r="52" spans="1:7" ht="38.25">
      <c r="A52" s="155" t="s">
        <v>679</v>
      </c>
      <c r="B52" s="29"/>
      <c r="C52" s="136" t="s">
        <v>611</v>
      </c>
      <c r="D52" s="161">
        <f>D53+D66+D81+D89</f>
        <v>2916.6</v>
      </c>
      <c r="E52" s="161">
        <f>E53+E66+E81+E89</f>
        <v>574.3</v>
      </c>
      <c r="F52" s="161">
        <f>F53+F66+F81+F89</f>
        <v>2342.3</v>
      </c>
      <c r="G52" s="161">
        <f t="shared" si="0"/>
        <v>19.690735788246588</v>
      </c>
    </row>
    <row r="53" spans="1:7" ht="63.75">
      <c r="A53" s="162" t="s">
        <v>680</v>
      </c>
      <c r="B53" s="84"/>
      <c r="C53" s="158" t="s">
        <v>612</v>
      </c>
      <c r="D53" s="141">
        <f>D54+D61</f>
        <v>1683</v>
      </c>
      <c r="E53" s="141">
        <f>E54+E61</f>
        <v>306</v>
      </c>
      <c r="F53" s="141">
        <f>F54+F61</f>
        <v>1377</v>
      </c>
      <c r="G53" s="141">
        <f t="shared" si="0"/>
        <v>18.181818181818183</v>
      </c>
    </row>
    <row r="54" spans="1:7" ht="51">
      <c r="A54" s="142" t="s">
        <v>681</v>
      </c>
      <c r="B54" s="84"/>
      <c r="C54" s="160" t="s">
        <v>836</v>
      </c>
      <c r="D54" s="141">
        <f>D55+D57+D59</f>
        <v>1683</v>
      </c>
      <c r="E54" s="141">
        <f>E55+E57+E59</f>
        <v>306</v>
      </c>
      <c r="F54" s="141">
        <f>F55+F57+F59</f>
        <v>1377</v>
      </c>
      <c r="G54" s="141">
        <f t="shared" si="0"/>
        <v>18.181818181818183</v>
      </c>
    </row>
    <row r="55" spans="1:7" ht="38.25" hidden="1">
      <c r="A55" s="142" t="s">
        <v>682</v>
      </c>
      <c r="B55" s="84"/>
      <c r="C55" s="160" t="s">
        <v>837</v>
      </c>
      <c r="D55" s="141">
        <f>D56</f>
        <v>0</v>
      </c>
      <c r="E55" s="141">
        <f>E56</f>
        <v>0</v>
      </c>
      <c r="F55" s="141">
        <f>F56</f>
        <v>0</v>
      </c>
      <c r="G55" s="141" t="e">
        <f t="shared" si="0"/>
        <v>#DIV/0!</v>
      </c>
    </row>
    <row r="56" spans="1:7" ht="25.5" hidden="1">
      <c r="A56" s="142"/>
      <c r="B56" s="84" t="s">
        <v>313</v>
      </c>
      <c r="C56" s="140" t="s">
        <v>518</v>
      </c>
      <c r="D56" s="159">
        <v>0</v>
      </c>
      <c r="E56" s="141">
        <v>0</v>
      </c>
      <c r="F56" s="141">
        <f>D56-E56</f>
        <v>0</v>
      </c>
      <c r="G56" s="141" t="e">
        <f t="shared" si="0"/>
        <v>#DIV/0!</v>
      </c>
    </row>
    <row r="57" spans="1:7" ht="38.25" hidden="1">
      <c r="A57" s="142" t="s">
        <v>683</v>
      </c>
      <c r="B57" s="84"/>
      <c r="C57" s="163" t="s">
        <v>838</v>
      </c>
      <c r="D57" s="141">
        <f>D58</f>
        <v>0</v>
      </c>
      <c r="E57" s="141">
        <f>E58</f>
        <v>0</v>
      </c>
      <c r="F57" s="141">
        <f>F58</f>
        <v>0</v>
      </c>
      <c r="G57" s="141" t="e">
        <f t="shared" si="0"/>
        <v>#DIV/0!</v>
      </c>
    </row>
    <row r="58" spans="1:7" ht="25.5" hidden="1">
      <c r="A58" s="142"/>
      <c r="B58" s="84" t="s">
        <v>313</v>
      </c>
      <c r="C58" s="140" t="s">
        <v>518</v>
      </c>
      <c r="D58" s="159">
        <v>0</v>
      </c>
      <c r="E58" s="141">
        <v>0</v>
      </c>
      <c r="F58" s="141">
        <f>D58-E58</f>
        <v>0</v>
      </c>
      <c r="G58" s="141" t="e">
        <f t="shared" si="0"/>
        <v>#DIV/0!</v>
      </c>
    </row>
    <row r="59" spans="1:7" ht="76.5">
      <c r="A59" s="142" t="s">
        <v>134</v>
      </c>
      <c r="B59" s="84"/>
      <c r="C59" s="160" t="s">
        <v>135</v>
      </c>
      <c r="D59" s="141">
        <f>D60</f>
        <v>1683</v>
      </c>
      <c r="E59" s="141">
        <f>E60</f>
        <v>306</v>
      </c>
      <c r="F59" s="141">
        <f>F60</f>
        <v>1377</v>
      </c>
      <c r="G59" s="141">
        <f t="shared" si="0"/>
        <v>18.181818181818183</v>
      </c>
    </row>
    <row r="60" spans="1:7" ht="30.75" customHeight="1">
      <c r="A60" s="142"/>
      <c r="B60" s="84" t="s">
        <v>319</v>
      </c>
      <c r="C60" s="183" t="s">
        <v>405</v>
      </c>
      <c r="D60" s="159">
        <v>1683</v>
      </c>
      <c r="E60" s="141">
        <v>306</v>
      </c>
      <c r="F60" s="141">
        <f>D60-E60</f>
        <v>1377</v>
      </c>
      <c r="G60" s="141">
        <f t="shared" si="0"/>
        <v>18.181818181818183</v>
      </c>
    </row>
    <row r="61" spans="1:7" ht="30.75" customHeight="1" hidden="1">
      <c r="A61" s="142" t="s">
        <v>684</v>
      </c>
      <c r="B61" s="84"/>
      <c r="C61" s="183" t="s">
        <v>839</v>
      </c>
      <c r="D61" s="141">
        <f>D62+D64</f>
        <v>0</v>
      </c>
      <c r="E61" s="141">
        <f>E62+E64</f>
        <v>0</v>
      </c>
      <c r="F61" s="141">
        <f>F62+F64</f>
        <v>0</v>
      </c>
      <c r="G61" s="141" t="e">
        <f t="shared" si="0"/>
        <v>#DIV/0!</v>
      </c>
    </row>
    <row r="62" spans="1:7" ht="38.25" hidden="1">
      <c r="A62" s="142" t="s">
        <v>685</v>
      </c>
      <c r="B62" s="84"/>
      <c r="C62" s="183" t="s">
        <v>840</v>
      </c>
      <c r="D62" s="141">
        <f>D63</f>
        <v>0</v>
      </c>
      <c r="E62" s="141">
        <f>E63</f>
        <v>0</v>
      </c>
      <c r="F62" s="141">
        <f>F63</f>
        <v>0</v>
      </c>
      <c r="G62" s="141">
        <v>0</v>
      </c>
    </row>
    <row r="63" spans="1:7" ht="25.5" hidden="1">
      <c r="A63" s="142"/>
      <c r="B63" s="84" t="s">
        <v>313</v>
      </c>
      <c r="C63" s="140" t="s">
        <v>518</v>
      </c>
      <c r="D63" s="159">
        <v>0</v>
      </c>
      <c r="E63" s="141">
        <v>0</v>
      </c>
      <c r="F63" s="110">
        <f>D63-E63</f>
        <v>0</v>
      </c>
      <c r="G63" s="141">
        <v>0</v>
      </c>
    </row>
    <row r="64" spans="1:7" ht="25.5" hidden="1">
      <c r="A64" s="142" t="s">
        <v>686</v>
      </c>
      <c r="B64" s="84"/>
      <c r="C64" s="140" t="s">
        <v>841</v>
      </c>
      <c r="D64" s="141">
        <f>D65</f>
        <v>0</v>
      </c>
      <c r="E64" s="141">
        <f>E65</f>
        <v>0</v>
      </c>
      <c r="F64" s="141">
        <f>F65</f>
        <v>0</v>
      </c>
      <c r="G64" s="141" t="e">
        <f t="shared" si="0"/>
        <v>#DIV/0!</v>
      </c>
    </row>
    <row r="65" spans="1:7" ht="25.5" hidden="1">
      <c r="A65" s="142"/>
      <c r="B65" s="84" t="s">
        <v>313</v>
      </c>
      <c r="C65" s="140" t="s">
        <v>518</v>
      </c>
      <c r="D65" s="159">
        <v>0</v>
      </c>
      <c r="E65" s="141">
        <v>0</v>
      </c>
      <c r="F65" s="141">
        <f>D65-E65</f>
        <v>0</v>
      </c>
      <c r="G65" s="141" t="e">
        <f t="shared" si="0"/>
        <v>#DIV/0!</v>
      </c>
    </row>
    <row r="66" spans="1:7" ht="25.5">
      <c r="A66" s="162" t="s">
        <v>687</v>
      </c>
      <c r="B66" s="84"/>
      <c r="C66" s="158" t="s">
        <v>613</v>
      </c>
      <c r="D66" s="141">
        <f>D67+D70+D73+D78</f>
        <v>753</v>
      </c>
      <c r="E66" s="141">
        <f>E67+E70+E73+E78</f>
        <v>0</v>
      </c>
      <c r="F66" s="141">
        <f>F67+F70+F73+F78</f>
        <v>753</v>
      </c>
      <c r="G66" s="141">
        <f t="shared" si="0"/>
        <v>0</v>
      </c>
    </row>
    <row r="67" spans="1:7" ht="38.25">
      <c r="A67" s="84" t="s">
        <v>688</v>
      </c>
      <c r="B67" s="84"/>
      <c r="C67" s="160" t="s">
        <v>842</v>
      </c>
      <c r="D67" s="141">
        <f aca="true" t="shared" si="5" ref="D67:F68">D68</f>
        <v>303</v>
      </c>
      <c r="E67" s="141">
        <f t="shared" si="5"/>
        <v>0</v>
      </c>
      <c r="F67" s="141">
        <f t="shared" si="5"/>
        <v>303</v>
      </c>
      <c r="G67" s="141">
        <f t="shared" si="0"/>
        <v>0</v>
      </c>
    </row>
    <row r="68" spans="1:7" ht="25.5">
      <c r="A68" s="84" t="s">
        <v>228</v>
      </c>
      <c r="B68" s="84"/>
      <c r="C68" s="160" t="s">
        <v>229</v>
      </c>
      <c r="D68" s="141">
        <f t="shared" si="5"/>
        <v>303</v>
      </c>
      <c r="E68" s="141">
        <f t="shared" si="5"/>
        <v>0</v>
      </c>
      <c r="F68" s="141">
        <f t="shared" si="5"/>
        <v>303</v>
      </c>
      <c r="G68" s="141">
        <f t="shared" si="0"/>
        <v>0</v>
      </c>
    </row>
    <row r="69" spans="1:7" ht="25.5">
      <c r="A69" s="142"/>
      <c r="B69" s="84" t="s">
        <v>313</v>
      </c>
      <c r="C69" s="140" t="s">
        <v>518</v>
      </c>
      <c r="D69" s="159">
        <v>303</v>
      </c>
      <c r="E69" s="141">
        <v>0</v>
      </c>
      <c r="F69" s="141">
        <f>D69-E69</f>
        <v>303</v>
      </c>
      <c r="G69" s="141">
        <f t="shared" si="0"/>
        <v>0</v>
      </c>
    </row>
    <row r="70" spans="1:7" ht="25.5">
      <c r="A70" s="142" t="s">
        <v>689</v>
      </c>
      <c r="B70" s="84"/>
      <c r="C70" s="160" t="s">
        <v>843</v>
      </c>
      <c r="D70" s="141">
        <f aca="true" t="shared" si="6" ref="D70:F71">D71</f>
        <v>80</v>
      </c>
      <c r="E70" s="141">
        <f t="shared" si="6"/>
        <v>0</v>
      </c>
      <c r="F70" s="141">
        <f t="shared" si="6"/>
        <v>80</v>
      </c>
      <c r="G70" s="141">
        <f t="shared" si="0"/>
        <v>0</v>
      </c>
    </row>
    <row r="71" spans="1:7" ht="25.5">
      <c r="A71" s="142" t="s">
        <v>230</v>
      </c>
      <c r="B71" s="84"/>
      <c r="C71" s="160" t="s">
        <v>231</v>
      </c>
      <c r="D71" s="141">
        <f t="shared" si="6"/>
        <v>80</v>
      </c>
      <c r="E71" s="141">
        <f t="shared" si="6"/>
        <v>0</v>
      </c>
      <c r="F71" s="141">
        <f t="shared" si="6"/>
        <v>80</v>
      </c>
      <c r="G71" s="141">
        <f t="shared" si="0"/>
        <v>0</v>
      </c>
    </row>
    <row r="72" spans="1:7" ht="25.5">
      <c r="A72" s="142"/>
      <c r="B72" s="84" t="s">
        <v>313</v>
      </c>
      <c r="C72" s="140" t="s">
        <v>518</v>
      </c>
      <c r="D72" s="159">
        <v>80</v>
      </c>
      <c r="E72" s="141">
        <v>0</v>
      </c>
      <c r="F72" s="141">
        <f>D72-E72</f>
        <v>80</v>
      </c>
      <c r="G72" s="141">
        <f t="shared" si="0"/>
        <v>0</v>
      </c>
    </row>
    <row r="73" spans="1:7" ht="25.5">
      <c r="A73" s="142" t="s">
        <v>690</v>
      </c>
      <c r="B73" s="84"/>
      <c r="C73" s="160" t="s">
        <v>844</v>
      </c>
      <c r="D73" s="141">
        <f>D74+D76</f>
        <v>180</v>
      </c>
      <c r="E73" s="141">
        <f>E74+E76</f>
        <v>0</v>
      </c>
      <c r="F73" s="141">
        <f>F74+F76</f>
        <v>180</v>
      </c>
      <c r="G73" s="141">
        <f t="shared" si="0"/>
        <v>0</v>
      </c>
    </row>
    <row r="74" spans="1:7" ht="76.5">
      <c r="A74" s="142" t="s">
        <v>232</v>
      </c>
      <c r="B74" s="84"/>
      <c r="C74" s="160" t="s">
        <v>233</v>
      </c>
      <c r="D74" s="141">
        <f>D75</f>
        <v>30</v>
      </c>
      <c r="E74" s="141">
        <f>E75</f>
        <v>0</v>
      </c>
      <c r="F74" s="141">
        <f>F75</f>
        <v>30</v>
      </c>
      <c r="G74" s="141">
        <f t="shared" si="0"/>
        <v>0</v>
      </c>
    </row>
    <row r="75" spans="1:7" ht="25.5">
      <c r="A75" s="142"/>
      <c r="B75" s="84" t="s">
        <v>313</v>
      </c>
      <c r="C75" s="140" t="s">
        <v>518</v>
      </c>
      <c r="D75" s="159">
        <v>30</v>
      </c>
      <c r="E75" s="141">
        <v>0</v>
      </c>
      <c r="F75" s="110">
        <f>D75-E75</f>
        <v>30</v>
      </c>
      <c r="G75" s="141">
        <f t="shared" si="0"/>
        <v>0</v>
      </c>
    </row>
    <row r="76" spans="1:7" ht="12.75">
      <c r="A76" s="142" t="s">
        <v>234</v>
      </c>
      <c r="B76" s="84"/>
      <c r="C76" s="140" t="s">
        <v>235</v>
      </c>
      <c r="D76" s="159">
        <f>D77</f>
        <v>150</v>
      </c>
      <c r="E76" s="159">
        <f>E77</f>
        <v>0</v>
      </c>
      <c r="F76" s="110">
        <f>D76-E76</f>
        <v>150</v>
      </c>
      <c r="G76" s="141">
        <f>E76/D76*100</f>
        <v>0</v>
      </c>
    </row>
    <row r="77" spans="1:7" ht="25.5">
      <c r="A77" s="142"/>
      <c r="B77" s="84" t="s">
        <v>313</v>
      </c>
      <c r="C77" s="140" t="s">
        <v>518</v>
      </c>
      <c r="D77" s="159">
        <v>150</v>
      </c>
      <c r="E77" s="141">
        <v>0</v>
      </c>
      <c r="F77" s="110">
        <f>D77-E77</f>
        <v>150</v>
      </c>
      <c r="G77" s="141">
        <f>E77/D77*100</f>
        <v>0</v>
      </c>
    </row>
    <row r="78" spans="1:7" ht="25.5">
      <c r="A78" s="142" t="s">
        <v>691</v>
      </c>
      <c r="B78" s="84"/>
      <c r="C78" s="160" t="s">
        <v>845</v>
      </c>
      <c r="D78" s="141">
        <f aca="true" t="shared" si="7" ref="D78:F79">D79</f>
        <v>190</v>
      </c>
      <c r="E78" s="141">
        <f t="shared" si="7"/>
        <v>0</v>
      </c>
      <c r="F78" s="141">
        <f t="shared" si="7"/>
        <v>190</v>
      </c>
      <c r="G78" s="141">
        <f t="shared" si="0"/>
        <v>0</v>
      </c>
    </row>
    <row r="79" spans="1:7" ht="12.75">
      <c r="A79" s="142" t="s">
        <v>692</v>
      </c>
      <c r="B79" s="84"/>
      <c r="C79" s="160" t="s">
        <v>236</v>
      </c>
      <c r="D79" s="141">
        <f t="shared" si="7"/>
        <v>190</v>
      </c>
      <c r="E79" s="141">
        <f t="shared" si="7"/>
        <v>0</v>
      </c>
      <c r="F79" s="141">
        <f t="shared" si="7"/>
        <v>190</v>
      </c>
      <c r="G79" s="141">
        <f t="shared" si="0"/>
        <v>0</v>
      </c>
    </row>
    <row r="80" spans="1:7" ht="25.5">
      <c r="A80" s="142"/>
      <c r="B80" s="84" t="s">
        <v>313</v>
      </c>
      <c r="C80" s="140" t="s">
        <v>518</v>
      </c>
      <c r="D80" s="159">
        <v>190</v>
      </c>
      <c r="E80" s="141">
        <v>0</v>
      </c>
      <c r="F80" s="141">
        <f>D80-E80</f>
        <v>190</v>
      </c>
      <c r="G80" s="141">
        <f aca="true" t="shared" si="8" ref="G80:G162">E80/D80*100</f>
        <v>0</v>
      </c>
    </row>
    <row r="81" spans="1:7" ht="25.5">
      <c r="A81" s="162" t="s">
        <v>693</v>
      </c>
      <c r="B81" s="84"/>
      <c r="C81" s="158" t="s">
        <v>617</v>
      </c>
      <c r="D81" s="141">
        <f>D82+D87</f>
        <v>53.5</v>
      </c>
      <c r="E81" s="141">
        <f>E82+E87</f>
        <v>0</v>
      </c>
      <c r="F81" s="141">
        <f>F82+F87</f>
        <v>53.5</v>
      </c>
      <c r="G81" s="141">
        <f t="shared" si="8"/>
        <v>0</v>
      </c>
    </row>
    <row r="82" spans="1:7" ht="21.75" customHeight="1">
      <c r="A82" s="142" t="s">
        <v>694</v>
      </c>
      <c r="B82" s="84"/>
      <c r="C82" s="163" t="s">
        <v>846</v>
      </c>
      <c r="D82" s="141">
        <f>D83+D85</f>
        <v>53.5</v>
      </c>
      <c r="E82" s="141">
        <f>E83+E85</f>
        <v>0</v>
      </c>
      <c r="F82" s="141">
        <f>F83+F85</f>
        <v>53.5</v>
      </c>
      <c r="G82" s="141">
        <f t="shared" si="8"/>
        <v>0</v>
      </c>
    </row>
    <row r="83" spans="1:7" ht="25.5">
      <c r="A83" s="142" t="s">
        <v>695</v>
      </c>
      <c r="B83" s="84"/>
      <c r="C83" s="163" t="s">
        <v>847</v>
      </c>
      <c r="D83" s="141">
        <f>D84</f>
        <v>7.3</v>
      </c>
      <c r="E83" s="141">
        <f>E84</f>
        <v>0</v>
      </c>
      <c r="F83" s="141">
        <f>F84</f>
        <v>7.3</v>
      </c>
      <c r="G83" s="141">
        <f t="shared" si="8"/>
        <v>0</v>
      </c>
    </row>
    <row r="84" spans="1:7" ht="25.5">
      <c r="A84" s="142"/>
      <c r="B84" s="84" t="s">
        <v>313</v>
      </c>
      <c r="C84" s="140" t="s">
        <v>518</v>
      </c>
      <c r="D84" s="159">
        <v>7.3</v>
      </c>
      <c r="E84" s="141">
        <v>0</v>
      </c>
      <c r="F84" s="110">
        <f>D84-E84</f>
        <v>7.3</v>
      </c>
      <c r="G84" s="141">
        <f t="shared" si="8"/>
        <v>0</v>
      </c>
    </row>
    <row r="85" spans="1:7" ht="25.5">
      <c r="A85" s="142" t="s">
        <v>237</v>
      </c>
      <c r="B85" s="84"/>
      <c r="C85" s="140" t="s">
        <v>238</v>
      </c>
      <c r="D85" s="159">
        <f>D86</f>
        <v>46.2</v>
      </c>
      <c r="E85" s="159">
        <f>E86</f>
        <v>0</v>
      </c>
      <c r="F85" s="110">
        <f>D85-E85</f>
        <v>46.2</v>
      </c>
      <c r="G85" s="141">
        <f>E85/D85*100</f>
        <v>0</v>
      </c>
    </row>
    <row r="86" spans="1:7" ht="25.5">
      <c r="A86" s="142"/>
      <c r="B86" s="84" t="s">
        <v>313</v>
      </c>
      <c r="C86" s="140" t="s">
        <v>518</v>
      </c>
      <c r="D86" s="159">
        <v>46.2</v>
      </c>
      <c r="E86" s="141">
        <v>0</v>
      </c>
      <c r="F86" s="110">
        <f>D86-E86</f>
        <v>46.2</v>
      </c>
      <c r="G86" s="141">
        <f>E86/D86*100</f>
        <v>0</v>
      </c>
    </row>
    <row r="87" spans="1:7" ht="25.5" hidden="1">
      <c r="A87" s="142" t="s">
        <v>136</v>
      </c>
      <c r="B87" s="84"/>
      <c r="C87" s="163" t="s">
        <v>137</v>
      </c>
      <c r="D87" s="141">
        <f>D88</f>
        <v>0</v>
      </c>
      <c r="E87" s="141">
        <f>E88</f>
        <v>0</v>
      </c>
      <c r="F87" s="141">
        <f>F88</f>
        <v>0</v>
      </c>
      <c r="G87" s="141" t="e">
        <f t="shared" si="8"/>
        <v>#DIV/0!</v>
      </c>
    </row>
    <row r="88" spans="1:7" ht="25.5" hidden="1">
      <c r="A88" s="142"/>
      <c r="B88" s="84" t="s">
        <v>313</v>
      </c>
      <c r="C88" s="140" t="s">
        <v>518</v>
      </c>
      <c r="D88" s="159">
        <v>0</v>
      </c>
      <c r="E88" s="141">
        <v>0</v>
      </c>
      <c r="F88" s="141">
        <f>D88-E88</f>
        <v>0</v>
      </c>
      <c r="G88" s="141" t="e">
        <f t="shared" si="8"/>
        <v>#DIV/0!</v>
      </c>
    </row>
    <row r="89" spans="1:7" ht="25.5">
      <c r="A89" s="239" t="s">
        <v>138</v>
      </c>
      <c r="B89" s="232"/>
      <c r="C89" s="233" t="s">
        <v>139</v>
      </c>
      <c r="D89" s="141">
        <f>D90</f>
        <v>427.1</v>
      </c>
      <c r="E89" s="141">
        <f>E90</f>
        <v>268.3</v>
      </c>
      <c r="F89" s="141">
        <f>F90</f>
        <v>158.8</v>
      </c>
      <c r="G89" s="141">
        <f t="shared" si="8"/>
        <v>62.81901194099743</v>
      </c>
    </row>
    <row r="90" spans="1:7" ht="38.25">
      <c r="A90" s="234" t="s">
        <v>140</v>
      </c>
      <c r="B90" s="181"/>
      <c r="C90" s="235" t="s">
        <v>141</v>
      </c>
      <c r="D90" s="141">
        <f>D93+D91+D95+D98+D100+D102</f>
        <v>427.1</v>
      </c>
      <c r="E90" s="141">
        <f>E93+E91+E95+E98+E100+E102</f>
        <v>268.3</v>
      </c>
      <c r="F90" s="141">
        <f>F93+F91+F95+F98+F100+F102</f>
        <v>158.8</v>
      </c>
      <c r="G90" s="141">
        <f t="shared" si="8"/>
        <v>62.81901194099743</v>
      </c>
    </row>
    <row r="91" spans="1:7" ht="38.25" hidden="1">
      <c r="A91" s="234" t="s">
        <v>142</v>
      </c>
      <c r="B91" s="181"/>
      <c r="C91" s="236" t="s">
        <v>840</v>
      </c>
      <c r="D91" s="141">
        <f>D92</f>
        <v>0</v>
      </c>
      <c r="E91" s="141">
        <f>E92</f>
        <v>0</v>
      </c>
      <c r="F91" s="141">
        <f>F92</f>
        <v>0</v>
      </c>
      <c r="G91" s="141" t="e">
        <f t="shared" si="8"/>
        <v>#DIV/0!</v>
      </c>
    </row>
    <row r="92" spans="1:7" ht="25.5" hidden="1">
      <c r="A92" s="142"/>
      <c r="B92" s="84" t="s">
        <v>313</v>
      </c>
      <c r="C92" s="140" t="s">
        <v>518</v>
      </c>
      <c r="D92" s="141">
        <v>0</v>
      </c>
      <c r="E92" s="141">
        <v>0</v>
      </c>
      <c r="F92" s="141">
        <f>D92-E92</f>
        <v>0</v>
      </c>
      <c r="G92" s="141" t="e">
        <f t="shared" si="8"/>
        <v>#DIV/0!</v>
      </c>
    </row>
    <row r="93" spans="1:7" ht="25.5">
      <c r="A93" s="142" t="s">
        <v>143</v>
      </c>
      <c r="B93" s="84"/>
      <c r="C93" s="140" t="s">
        <v>196</v>
      </c>
      <c r="D93" s="141">
        <f>D94</f>
        <v>113</v>
      </c>
      <c r="E93" s="141">
        <f>E94</f>
        <v>8.3</v>
      </c>
      <c r="F93" s="141">
        <f>D93-E93</f>
        <v>104.7</v>
      </c>
      <c r="G93" s="141">
        <f t="shared" si="8"/>
        <v>7.345132743362832</v>
      </c>
    </row>
    <row r="94" spans="1:7" ht="25.5">
      <c r="A94" s="142"/>
      <c r="B94" s="84" t="s">
        <v>313</v>
      </c>
      <c r="C94" s="140" t="s">
        <v>518</v>
      </c>
      <c r="D94" s="159">
        <v>113</v>
      </c>
      <c r="E94" s="141">
        <v>8.3</v>
      </c>
      <c r="F94" s="141">
        <f>D94-E94</f>
        <v>104.7</v>
      </c>
      <c r="G94" s="141">
        <f t="shared" si="8"/>
        <v>7.345132743362832</v>
      </c>
    </row>
    <row r="95" spans="1:7" ht="25.5">
      <c r="A95" s="142" t="s">
        <v>239</v>
      </c>
      <c r="B95" s="181"/>
      <c r="C95" s="236" t="s">
        <v>240</v>
      </c>
      <c r="D95" s="159">
        <f>D96+D97</f>
        <v>30</v>
      </c>
      <c r="E95" s="159">
        <f>E96+E97</f>
        <v>0</v>
      </c>
      <c r="F95" s="159">
        <f>F96+F97</f>
        <v>30</v>
      </c>
      <c r="G95" s="141">
        <f t="shared" si="8"/>
        <v>0</v>
      </c>
    </row>
    <row r="96" spans="1:7" ht="51">
      <c r="A96" s="142"/>
      <c r="B96" s="181" t="s">
        <v>312</v>
      </c>
      <c r="C96" s="140" t="s">
        <v>517</v>
      </c>
      <c r="D96" s="159">
        <v>30</v>
      </c>
      <c r="E96" s="141">
        <v>0</v>
      </c>
      <c r="F96" s="141">
        <f>D96-E96</f>
        <v>30</v>
      </c>
      <c r="G96" s="141">
        <f t="shared" si="8"/>
        <v>0</v>
      </c>
    </row>
    <row r="97" spans="1:7" ht="25.5" hidden="1">
      <c r="A97" s="142"/>
      <c r="B97" s="181" t="s">
        <v>313</v>
      </c>
      <c r="C97" s="140" t="s">
        <v>518</v>
      </c>
      <c r="D97" s="159">
        <v>0</v>
      </c>
      <c r="E97" s="141">
        <v>0</v>
      </c>
      <c r="F97" s="141">
        <f>D97-E97</f>
        <v>0</v>
      </c>
      <c r="G97" s="141" t="e">
        <f aca="true" t="shared" si="9" ref="G97:G103">E97/D97*100</f>
        <v>#DIV/0!</v>
      </c>
    </row>
    <row r="98" spans="1:7" ht="25.5">
      <c r="A98" s="142" t="s">
        <v>241</v>
      </c>
      <c r="B98" s="84"/>
      <c r="C98" s="140" t="s">
        <v>196</v>
      </c>
      <c r="D98" s="159">
        <f>D99</f>
        <v>277.8</v>
      </c>
      <c r="E98" s="159">
        <f>E99</f>
        <v>260</v>
      </c>
      <c r="F98" s="159">
        <f>F99</f>
        <v>17.80000000000001</v>
      </c>
      <c r="G98" s="141">
        <f t="shared" si="9"/>
        <v>93.59251259899207</v>
      </c>
    </row>
    <row r="99" spans="1:7" ht="25.5">
      <c r="A99" s="142"/>
      <c r="B99" s="84" t="s">
        <v>313</v>
      </c>
      <c r="C99" s="140" t="s">
        <v>518</v>
      </c>
      <c r="D99" s="159">
        <v>277.8</v>
      </c>
      <c r="E99" s="141">
        <v>260</v>
      </c>
      <c r="F99" s="141">
        <f>D99-E99</f>
        <v>17.80000000000001</v>
      </c>
      <c r="G99" s="141">
        <f t="shared" si="9"/>
        <v>93.59251259899207</v>
      </c>
    </row>
    <row r="100" spans="1:7" ht="38.25">
      <c r="A100" s="142" t="s">
        <v>242</v>
      </c>
      <c r="B100" s="84"/>
      <c r="C100" s="140" t="s">
        <v>145</v>
      </c>
      <c r="D100" s="159">
        <f>D101</f>
        <v>5</v>
      </c>
      <c r="E100" s="159">
        <f>E101</f>
        <v>0</v>
      </c>
      <c r="F100" s="159">
        <f>F101</f>
        <v>5</v>
      </c>
      <c r="G100" s="141">
        <f t="shared" si="9"/>
        <v>0</v>
      </c>
    </row>
    <row r="101" spans="1:7" ht="25.5">
      <c r="A101" s="142"/>
      <c r="B101" s="181" t="s">
        <v>313</v>
      </c>
      <c r="C101" s="140" t="s">
        <v>518</v>
      </c>
      <c r="D101" s="159">
        <v>5</v>
      </c>
      <c r="E101" s="141">
        <v>0</v>
      </c>
      <c r="F101" s="141">
        <f>D101-E101</f>
        <v>5</v>
      </c>
      <c r="G101" s="141">
        <f t="shared" si="9"/>
        <v>0</v>
      </c>
    </row>
    <row r="102" spans="1:7" ht="43.5" customHeight="1">
      <c r="A102" s="142" t="s">
        <v>243</v>
      </c>
      <c r="B102" s="181"/>
      <c r="C102" s="235" t="s">
        <v>291</v>
      </c>
      <c r="D102" s="159">
        <f>D103</f>
        <v>1.3</v>
      </c>
      <c r="E102" s="159">
        <f>E103</f>
        <v>0</v>
      </c>
      <c r="F102" s="159">
        <f>F103</f>
        <v>1.3</v>
      </c>
      <c r="G102" s="141">
        <f t="shared" si="9"/>
        <v>0</v>
      </c>
    </row>
    <row r="103" spans="1:7" ht="25.5">
      <c r="A103" s="142"/>
      <c r="B103" s="181" t="s">
        <v>313</v>
      </c>
      <c r="C103" s="140" t="s">
        <v>518</v>
      </c>
      <c r="D103" s="159">
        <v>1.3</v>
      </c>
      <c r="E103" s="141">
        <v>0</v>
      </c>
      <c r="F103" s="141">
        <f>D103-E103</f>
        <v>1.3</v>
      </c>
      <c r="G103" s="141">
        <f t="shared" si="9"/>
        <v>0</v>
      </c>
    </row>
    <row r="104" spans="1:7" ht="51">
      <c r="A104" s="155" t="s">
        <v>699</v>
      </c>
      <c r="B104" s="29"/>
      <c r="C104" s="136" t="s">
        <v>605</v>
      </c>
      <c r="D104" s="161">
        <f>D105+D108+D112+D116</f>
        <v>817</v>
      </c>
      <c r="E104" s="161">
        <f>E105+E108+E112+E116</f>
        <v>43.4</v>
      </c>
      <c r="F104" s="161">
        <f>F105+F108+F112+F116</f>
        <v>773.6</v>
      </c>
      <c r="G104" s="161">
        <f t="shared" si="8"/>
        <v>5.312117503059975</v>
      </c>
    </row>
    <row r="105" spans="1:7" ht="38.25">
      <c r="A105" s="162" t="s">
        <v>700</v>
      </c>
      <c r="B105" s="84"/>
      <c r="C105" s="158" t="s">
        <v>850</v>
      </c>
      <c r="D105" s="141">
        <f aca="true" t="shared" si="10" ref="D105:F106">D106</f>
        <v>35</v>
      </c>
      <c r="E105" s="141">
        <f t="shared" si="10"/>
        <v>35</v>
      </c>
      <c r="F105" s="141">
        <f t="shared" si="10"/>
        <v>0</v>
      </c>
      <c r="G105" s="141">
        <f t="shared" si="8"/>
        <v>100</v>
      </c>
    </row>
    <row r="106" spans="1:7" ht="38.25">
      <c r="A106" s="142" t="s">
        <v>701</v>
      </c>
      <c r="B106" s="84"/>
      <c r="C106" s="160" t="s">
        <v>851</v>
      </c>
      <c r="D106" s="141">
        <f t="shared" si="10"/>
        <v>35</v>
      </c>
      <c r="E106" s="141">
        <f t="shared" si="10"/>
        <v>35</v>
      </c>
      <c r="F106" s="141">
        <f t="shared" si="10"/>
        <v>0</v>
      </c>
      <c r="G106" s="141">
        <f t="shared" si="8"/>
        <v>100</v>
      </c>
    </row>
    <row r="107" spans="1:7" ht="12.75">
      <c r="A107" s="142"/>
      <c r="B107" s="84" t="s">
        <v>314</v>
      </c>
      <c r="C107" s="140" t="s">
        <v>315</v>
      </c>
      <c r="D107" s="159">
        <v>35</v>
      </c>
      <c r="E107" s="141">
        <v>35</v>
      </c>
      <c r="F107" s="110">
        <f>D107-E107</f>
        <v>0</v>
      </c>
      <c r="G107" s="141">
        <f t="shared" si="8"/>
        <v>100</v>
      </c>
    </row>
    <row r="108" spans="1:7" ht="38.25">
      <c r="A108" s="162" t="s">
        <v>702</v>
      </c>
      <c r="B108" s="170"/>
      <c r="C108" s="158" t="s">
        <v>852</v>
      </c>
      <c r="D108" s="141">
        <f>D109</f>
        <v>60</v>
      </c>
      <c r="E108" s="141">
        <f>E109</f>
        <v>0</v>
      </c>
      <c r="F108" s="141">
        <f>F109</f>
        <v>60</v>
      </c>
      <c r="G108" s="141">
        <f t="shared" si="8"/>
        <v>0</v>
      </c>
    </row>
    <row r="109" spans="1:7" ht="25.5">
      <c r="A109" s="142" t="s">
        <v>703</v>
      </c>
      <c r="B109" s="84"/>
      <c r="C109" s="160" t="s">
        <v>853</v>
      </c>
      <c r="D109" s="141">
        <f>D111+D110</f>
        <v>60</v>
      </c>
      <c r="E109" s="141">
        <f>E111+E110</f>
        <v>0</v>
      </c>
      <c r="F109" s="141">
        <f>F111+F110</f>
        <v>60</v>
      </c>
      <c r="G109" s="141">
        <f t="shared" si="8"/>
        <v>0</v>
      </c>
    </row>
    <row r="110" spans="1:7" ht="25.5">
      <c r="A110" s="142"/>
      <c r="B110" s="181" t="s">
        <v>313</v>
      </c>
      <c r="C110" s="140" t="s">
        <v>518</v>
      </c>
      <c r="D110" s="141">
        <v>50</v>
      </c>
      <c r="E110" s="141">
        <v>0</v>
      </c>
      <c r="F110" s="141">
        <f>D110-E110</f>
        <v>50</v>
      </c>
      <c r="G110" s="141">
        <f>E110/D110*100</f>
        <v>0</v>
      </c>
    </row>
    <row r="111" spans="1:7" ht="25.5">
      <c r="A111" s="142"/>
      <c r="B111" s="84" t="s">
        <v>321</v>
      </c>
      <c r="C111" s="140" t="s">
        <v>518</v>
      </c>
      <c r="D111" s="159">
        <v>10</v>
      </c>
      <c r="E111" s="141">
        <v>0</v>
      </c>
      <c r="F111" s="141">
        <f>D111-E111</f>
        <v>10</v>
      </c>
      <c r="G111" s="141">
        <f>E111/D111*100</f>
        <v>0</v>
      </c>
    </row>
    <row r="112" spans="1:7" ht="25.5">
      <c r="A112" s="162" t="s">
        <v>704</v>
      </c>
      <c r="B112" s="84"/>
      <c r="C112" s="158" t="s">
        <v>606</v>
      </c>
      <c r="D112" s="141">
        <f>D113</f>
        <v>22</v>
      </c>
      <c r="E112" s="141">
        <f aca="true" t="shared" si="11" ref="E112:F114">E113</f>
        <v>0</v>
      </c>
      <c r="F112" s="141">
        <f t="shared" si="11"/>
        <v>22</v>
      </c>
      <c r="G112" s="141">
        <f t="shared" si="8"/>
        <v>0</v>
      </c>
    </row>
    <row r="113" spans="1:7" ht="38.25">
      <c r="A113" s="142" t="s">
        <v>705</v>
      </c>
      <c r="B113" s="84"/>
      <c r="C113" s="160" t="s">
        <v>854</v>
      </c>
      <c r="D113" s="141">
        <f>D114</f>
        <v>22</v>
      </c>
      <c r="E113" s="141">
        <f t="shared" si="11"/>
        <v>0</v>
      </c>
      <c r="F113" s="141">
        <f t="shared" si="11"/>
        <v>22</v>
      </c>
      <c r="G113" s="141">
        <f t="shared" si="8"/>
        <v>0</v>
      </c>
    </row>
    <row r="114" spans="1:7" ht="25.5">
      <c r="A114" s="142" t="s">
        <v>706</v>
      </c>
      <c r="B114" s="84"/>
      <c r="C114" s="160" t="s">
        <v>855</v>
      </c>
      <c r="D114" s="141">
        <f>D115</f>
        <v>22</v>
      </c>
      <c r="E114" s="141">
        <f t="shared" si="11"/>
        <v>0</v>
      </c>
      <c r="F114" s="141">
        <f t="shared" si="11"/>
        <v>22</v>
      </c>
      <c r="G114" s="141">
        <f t="shared" si="8"/>
        <v>0</v>
      </c>
    </row>
    <row r="115" spans="1:7" ht="25.5">
      <c r="A115" s="142"/>
      <c r="B115" s="84" t="s">
        <v>313</v>
      </c>
      <c r="C115" s="140" t="s">
        <v>518</v>
      </c>
      <c r="D115" s="159">
        <v>22</v>
      </c>
      <c r="E115" s="141">
        <v>0</v>
      </c>
      <c r="F115" s="141">
        <f>D115-E115</f>
        <v>22</v>
      </c>
      <c r="G115" s="141">
        <f t="shared" si="8"/>
        <v>0</v>
      </c>
    </row>
    <row r="116" spans="1:7" ht="51">
      <c r="A116" s="162" t="s">
        <v>707</v>
      </c>
      <c r="B116" s="84"/>
      <c r="C116" s="158" t="s">
        <v>607</v>
      </c>
      <c r="D116" s="141">
        <f aca="true" t="shared" si="12" ref="D116:F118">D117</f>
        <v>700</v>
      </c>
      <c r="E116" s="141">
        <f t="shared" si="12"/>
        <v>8.4</v>
      </c>
      <c r="F116" s="141">
        <f t="shared" si="12"/>
        <v>691.6</v>
      </c>
      <c r="G116" s="141">
        <f t="shared" si="8"/>
        <v>1.2</v>
      </c>
    </row>
    <row r="117" spans="1:7" ht="60" customHeight="1">
      <c r="A117" s="142" t="s">
        <v>708</v>
      </c>
      <c r="B117" s="84"/>
      <c r="C117" s="140" t="s">
        <v>197</v>
      </c>
      <c r="D117" s="141">
        <f t="shared" si="12"/>
        <v>700</v>
      </c>
      <c r="E117" s="141">
        <f t="shared" si="12"/>
        <v>8.4</v>
      </c>
      <c r="F117" s="141">
        <f t="shared" si="12"/>
        <v>691.6</v>
      </c>
      <c r="G117" s="141">
        <f t="shared" si="8"/>
        <v>1.2</v>
      </c>
    </row>
    <row r="118" spans="1:7" ht="76.5">
      <c r="A118" s="142" t="s">
        <v>709</v>
      </c>
      <c r="B118" s="84"/>
      <c r="C118" s="140" t="s">
        <v>198</v>
      </c>
      <c r="D118" s="141">
        <f t="shared" si="12"/>
        <v>700</v>
      </c>
      <c r="E118" s="141">
        <f t="shared" si="12"/>
        <v>8.4</v>
      </c>
      <c r="F118" s="141">
        <f t="shared" si="12"/>
        <v>691.6</v>
      </c>
      <c r="G118" s="141">
        <f t="shared" si="8"/>
        <v>1.2</v>
      </c>
    </row>
    <row r="119" spans="1:7" ht="25.5">
      <c r="A119" s="142"/>
      <c r="B119" s="84" t="s">
        <v>313</v>
      </c>
      <c r="C119" s="140" t="s">
        <v>518</v>
      </c>
      <c r="D119" s="159">
        <v>700</v>
      </c>
      <c r="E119" s="141">
        <v>8.4</v>
      </c>
      <c r="F119" s="110">
        <f>D119-E119</f>
        <v>691.6</v>
      </c>
      <c r="G119" s="141">
        <f t="shared" si="8"/>
        <v>1.2</v>
      </c>
    </row>
    <row r="120" spans="1:7" ht="38.25">
      <c r="A120" s="155" t="s">
        <v>710</v>
      </c>
      <c r="B120" s="29"/>
      <c r="C120" s="136" t="s">
        <v>856</v>
      </c>
      <c r="D120" s="161">
        <f aca="true" t="shared" si="13" ref="D120:F122">D121</f>
        <v>31</v>
      </c>
      <c r="E120" s="161">
        <f t="shared" si="13"/>
        <v>0</v>
      </c>
      <c r="F120" s="161">
        <f t="shared" si="13"/>
        <v>31</v>
      </c>
      <c r="G120" s="161">
        <f t="shared" si="8"/>
        <v>0</v>
      </c>
    </row>
    <row r="121" spans="1:7" ht="38.25">
      <c r="A121" s="162" t="s">
        <v>711</v>
      </c>
      <c r="B121" s="170"/>
      <c r="C121" s="158" t="s">
        <v>857</v>
      </c>
      <c r="D121" s="141">
        <f t="shared" si="13"/>
        <v>31</v>
      </c>
      <c r="E121" s="141">
        <f t="shared" si="13"/>
        <v>0</v>
      </c>
      <c r="F121" s="141">
        <f t="shared" si="13"/>
        <v>31</v>
      </c>
      <c r="G121" s="141">
        <f t="shared" si="8"/>
        <v>0</v>
      </c>
    </row>
    <row r="122" spans="1:7" ht="25.5">
      <c r="A122" s="142" t="s">
        <v>712</v>
      </c>
      <c r="B122" s="84"/>
      <c r="C122" s="160" t="s">
        <v>858</v>
      </c>
      <c r="D122" s="141">
        <f t="shared" si="13"/>
        <v>31</v>
      </c>
      <c r="E122" s="141">
        <f t="shared" si="13"/>
        <v>0</v>
      </c>
      <c r="F122" s="141">
        <f t="shared" si="13"/>
        <v>31</v>
      </c>
      <c r="G122" s="141">
        <f t="shared" si="8"/>
        <v>0</v>
      </c>
    </row>
    <row r="123" spans="1:7" ht="25.5">
      <c r="A123" s="142"/>
      <c r="B123" s="84" t="s">
        <v>313</v>
      </c>
      <c r="C123" s="140" t="s">
        <v>518</v>
      </c>
      <c r="D123" s="159">
        <v>31</v>
      </c>
      <c r="E123" s="141">
        <v>0</v>
      </c>
      <c r="F123" s="141">
        <f>D123-E123</f>
        <v>31</v>
      </c>
      <c r="G123" s="141">
        <f t="shared" si="8"/>
        <v>0</v>
      </c>
    </row>
    <row r="124" spans="1:7" ht="53.25" customHeight="1">
      <c r="A124" s="155" t="s">
        <v>713</v>
      </c>
      <c r="B124" s="29"/>
      <c r="C124" s="136" t="s">
        <v>608</v>
      </c>
      <c r="D124" s="161">
        <f>D125+D135</f>
        <v>2767.9</v>
      </c>
      <c r="E124" s="161">
        <f>E125+E135</f>
        <v>0</v>
      </c>
      <c r="F124" s="161">
        <f>F125+F135</f>
        <v>2767.9</v>
      </c>
      <c r="G124" s="161">
        <f t="shared" si="8"/>
        <v>0</v>
      </c>
    </row>
    <row r="125" spans="1:7" ht="40.5" customHeight="1">
      <c r="A125" s="162" t="s">
        <v>714</v>
      </c>
      <c r="B125" s="170"/>
      <c r="C125" s="158" t="s">
        <v>859</v>
      </c>
      <c r="D125" s="141">
        <f>D126+D129+D132</f>
        <v>2685.9</v>
      </c>
      <c r="E125" s="141">
        <f>E126+E129+E132</f>
        <v>0</v>
      </c>
      <c r="F125" s="141">
        <f>F126+F129+F132</f>
        <v>2685.9</v>
      </c>
      <c r="G125" s="141">
        <f t="shared" si="8"/>
        <v>0</v>
      </c>
    </row>
    <row r="126" spans="1:7" ht="25.5">
      <c r="A126" s="142" t="s">
        <v>715</v>
      </c>
      <c r="B126" s="84"/>
      <c r="C126" s="160" t="s">
        <v>860</v>
      </c>
      <c r="D126" s="141">
        <f>D127+D128</f>
        <v>600</v>
      </c>
      <c r="E126" s="141">
        <f>E127+E128</f>
        <v>0</v>
      </c>
      <c r="F126" s="141">
        <f>F127+F128</f>
        <v>600</v>
      </c>
      <c r="G126" s="141">
        <f t="shared" si="8"/>
        <v>0</v>
      </c>
    </row>
    <row r="127" spans="1:7" ht="25.5" hidden="1">
      <c r="A127" s="142"/>
      <c r="B127" s="84" t="s">
        <v>313</v>
      </c>
      <c r="C127" s="140" t="s">
        <v>518</v>
      </c>
      <c r="D127" s="159">
        <v>0</v>
      </c>
      <c r="E127" s="141">
        <v>0</v>
      </c>
      <c r="F127" s="110">
        <f>D127-E127</f>
        <v>0</v>
      </c>
      <c r="G127" s="141" t="e">
        <f t="shared" si="8"/>
        <v>#DIV/0!</v>
      </c>
    </row>
    <row r="128" spans="1:7" ht="12.75">
      <c r="A128" s="142"/>
      <c r="B128" s="84" t="s">
        <v>314</v>
      </c>
      <c r="C128" s="140" t="s">
        <v>315</v>
      </c>
      <c r="D128" s="159">
        <v>600</v>
      </c>
      <c r="E128" s="141">
        <v>0</v>
      </c>
      <c r="F128" s="110">
        <f>D128-E128</f>
        <v>600</v>
      </c>
      <c r="G128" s="141">
        <f t="shared" si="8"/>
        <v>0</v>
      </c>
    </row>
    <row r="129" spans="1:7" ht="12.75">
      <c r="A129" s="142" t="s">
        <v>244</v>
      </c>
      <c r="B129" s="84"/>
      <c r="C129" s="140" t="s">
        <v>245</v>
      </c>
      <c r="D129" s="159">
        <f>D130+D131</f>
        <v>60</v>
      </c>
      <c r="E129" s="159">
        <f>E130+E131</f>
        <v>0</v>
      </c>
      <c r="F129" s="159">
        <f>F130+F131</f>
        <v>60</v>
      </c>
      <c r="G129" s="141">
        <f t="shared" si="8"/>
        <v>0</v>
      </c>
    </row>
    <row r="130" spans="1:7" ht="12.75">
      <c r="A130" s="142"/>
      <c r="B130" s="84" t="s">
        <v>314</v>
      </c>
      <c r="C130" s="140" t="s">
        <v>315</v>
      </c>
      <c r="D130" s="159">
        <v>60</v>
      </c>
      <c r="E130" s="141">
        <v>0</v>
      </c>
      <c r="F130" s="110">
        <f>D130-E130</f>
        <v>60</v>
      </c>
      <c r="G130" s="141">
        <f t="shared" si="8"/>
        <v>0</v>
      </c>
    </row>
    <row r="131" spans="1:7" ht="25.5" hidden="1">
      <c r="A131" s="142"/>
      <c r="B131" s="84" t="s">
        <v>321</v>
      </c>
      <c r="C131" s="140" t="s">
        <v>322</v>
      </c>
      <c r="D131" s="159">
        <v>0</v>
      </c>
      <c r="E131" s="141">
        <v>0</v>
      </c>
      <c r="F131" s="110">
        <f>D131-E131</f>
        <v>0</v>
      </c>
      <c r="G131" s="141" t="e">
        <f>E131/D131*100</f>
        <v>#DIV/0!</v>
      </c>
    </row>
    <row r="132" spans="1:7" ht="38.25">
      <c r="A132" s="142" t="s">
        <v>246</v>
      </c>
      <c r="B132" s="84"/>
      <c r="C132" s="140" t="s">
        <v>73</v>
      </c>
      <c r="D132" s="159">
        <f>D133+D134</f>
        <v>2025.9</v>
      </c>
      <c r="E132" s="159">
        <f>E133+E134</f>
        <v>0</v>
      </c>
      <c r="F132" s="159">
        <f>F133</f>
        <v>2025.9</v>
      </c>
      <c r="G132" s="141">
        <f t="shared" si="8"/>
        <v>0</v>
      </c>
    </row>
    <row r="133" spans="1:7" ht="25.5">
      <c r="A133" s="142"/>
      <c r="B133" s="84" t="s">
        <v>313</v>
      </c>
      <c r="C133" s="140" t="s">
        <v>518</v>
      </c>
      <c r="D133" s="159">
        <v>2025.9</v>
      </c>
      <c r="E133" s="141">
        <v>0</v>
      </c>
      <c r="F133" s="141">
        <f>D133-E133</f>
        <v>2025.9</v>
      </c>
      <c r="G133" s="141">
        <f t="shared" si="8"/>
        <v>0</v>
      </c>
    </row>
    <row r="134" spans="1:7" ht="25.5" hidden="1">
      <c r="A134" s="142"/>
      <c r="B134" s="84" t="s">
        <v>321</v>
      </c>
      <c r="C134" s="140" t="s">
        <v>322</v>
      </c>
      <c r="D134" s="159">
        <v>0</v>
      </c>
      <c r="E134" s="141">
        <v>0</v>
      </c>
      <c r="F134" s="110">
        <f>D134-E134</f>
        <v>0</v>
      </c>
      <c r="G134" s="228" t="e">
        <f>E134/D134*100</f>
        <v>#DIV/0!</v>
      </c>
    </row>
    <row r="135" spans="1:7" ht="25.5">
      <c r="A135" s="170" t="s">
        <v>716</v>
      </c>
      <c r="B135" s="170"/>
      <c r="C135" s="158" t="s">
        <v>861</v>
      </c>
      <c r="D135" s="141">
        <f aca="true" t="shared" si="14" ref="D135:F136">D136</f>
        <v>82</v>
      </c>
      <c r="E135" s="141">
        <f t="shared" si="14"/>
        <v>0</v>
      </c>
      <c r="F135" s="141">
        <f t="shared" si="14"/>
        <v>82</v>
      </c>
      <c r="G135" s="141">
        <f t="shared" si="8"/>
        <v>0</v>
      </c>
    </row>
    <row r="136" spans="1:7" ht="38.25">
      <c r="A136" s="84" t="s">
        <v>717</v>
      </c>
      <c r="B136" s="84"/>
      <c r="C136" s="160" t="s">
        <v>862</v>
      </c>
      <c r="D136" s="141">
        <f t="shared" si="14"/>
        <v>82</v>
      </c>
      <c r="E136" s="141">
        <f t="shared" si="14"/>
        <v>0</v>
      </c>
      <c r="F136" s="141">
        <f t="shared" si="14"/>
        <v>82</v>
      </c>
      <c r="G136" s="141">
        <f t="shared" si="8"/>
        <v>0</v>
      </c>
    </row>
    <row r="137" spans="1:7" ht="25.5">
      <c r="A137" s="142"/>
      <c r="B137" s="84" t="s">
        <v>321</v>
      </c>
      <c r="C137" s="140" t="s">
        <v>322</v>
      </c>
      <c r="D137" s="159">
        <v>82</v>
      </c>
      <c r="E137" s="141">
        <v>0</v>
      </c>
      <c r="F137" s="110">
        <f>D137-E137</f>
        <v>82</v>
      </c>
      <c r="G137" s="141">
        <f t="shared" si="8"/>
        <v>0</v>
      </c>
    </row>
    <row r="138" spans="1:7" ht="63.75">
      <c r="A138" s="155" t="s">
        <v>718</v>
      </c>
      <c r="B138" s="29"/>
      <c r="C138" s="136" t="s">
        <v>635</v>
      </c>
      <c r="D138" s="161">
        <f>D139+D155+D162+D172+D179+D189</f>
        <v>49763.2</v>
      </c>
      <c r="E138" s="161">
        <f>E139+E155+E162+E172+E179+E189</f>
        <v>13213.199999999999</v>
      </c>
      <c r="F138" s="161">
        <f>F139+F155+F162+F172+F179+F189</f>
        <v>36550</v>
      </c>
      <c r="G138" s="161">
        <f t="shared" si="8"/>
        <v>26.552150987074786</v>
      </c>
    </row>
    <row r="139" spans="1:7" ht="12.75">
      <c r="A139" s="162" t="s">
        <v>719</v>
      </c>
      <c r="B139" s="84"/>
      <c r="C139" s="158" t="s">
        <v>639</v>
      </c>
      <c r="D139" s="141">
        <f>D140+D143+D146+D149+D152</f>
        <v>23758.8</v>
      </c>
      <c r="E139" s="141">
        <f>E140+E143+E146+E149+E152</f>
        <v>6931.9</v>
      </c>
      <c r="F139" s="141">
        <f>F140+F143+F146+F149+F152</f>
        <v>16826.9</v>
      </c>
      <c r="G139" s="141">
        <f t="shared" si="8"/>
        <v>29.17613684192804</v>
      </c>
    </row>
    <row r="140" spans="1:7" ht="38.25">
      <c r="A140" s="142" t="s">
        <v>720</v>
      </c>
      <c r="B140" s="84"/>
      <c r="C140" s="160" t="s">
        <v>863</v>
      </c>
      <c r="D140" s="141">
        <f aca="true" t="shared" si="15" ref="D140:F141">D141</f>
        <v>10124.6</v>
      </c>
      <c r="E140" s="141">
        <f t="shared" si="15"/>
        <v>3037.4</v>
      </c>
      <c r="F140" s="141">
        <f t="shared" si="15"/>
        <v>7087.200000000001</v>
      </c>
      <c r="G140" s="141">
        <f t="shared" si="8"/>
        <v>30.000197538668193</v>
      </c>
    </row>
    <row r="141" spans="1:7" ht="25.5">
      <c r="A141" s="142" t="s">
        <v>721</v>
      </c>
      <c r="B141" s="84"/>
      <c r="C141" s="160" t="s">
        <v>864</v>
      </c>
      <c r="D141" s="141">
        <f t="shared" si="15"/>
        <v>10124.6</v>
      </c>
      <c r="E141" s="141">
        <f t="shared" si="15"/>
        <v>3037.4</v>
      </c>
      <c r="F141" s="141">
        <f t="shared" si="15"/>
        <v>7087.200000000001</v>
      </c>
      <c r="G141" s="141">
        <f t="shared" si="8"/>
        <v>30.000197538668193</v>
      </c>
    </row>
    <row r="142" spans="1:7" ht="25.5">
      <c r="A142" s="142"/>
      <c r="B142" s="84" t="s">
        <v>321</v>
      </c>
      <c r="C142" s="140" t="s">
        <v>322</v>
      </c>
      <c r="D142" s="159">
        <v>10124.6</v>
      </c>
      <c r="E142" s="141">
        <v>3037.4</v>
      </c>
      <c r="F142" s="110">
        <f>D142-E142</f>
        <v>7087.200000000001</v>
      </c>
      <c r="G142" s="141">
        <f t="shared" si="8"/>
        <v>30.000197538668193</v>
      </c>
    </row>
    <row r="143" spans="1:7" ht="38.25">
      <c r="A143" s="142" t="s">
        <v>722</v>
      </c>
      <c r="B143" s="84"/>
      <c r="C143" s="140" t="s">
        <v>865</v>
      </c>
      <c r="D143" s="141">
        <f aca="true" t="shared" si="16" ref="D143:F144">D144</f>
        <v>6519.9</v>
      </c>
      <c r="E143" s="141">
        <f t="shared" si="16"/>
        <v>1956</v>
      </c>
      <c r="F143" s="141">
        <f t="shared" si="16"/>
        <v>4563.9</v>
      </c>
      <c r="G143" s="141">
        <f>E143/D143*100</f>
        <v>30.000460129756597</v>
      </c>
    </row>
    <row r="144" spans="1:7" ht="25.5">
      <c r="A144" s="84" t="s">
        <v>723</v>
      </c>
      <c r="B144" s="84"/>
      <c r="C144" s="160" t="s">
        <v>864</v>
      </c>
      <c r="D144" s="141">
        <f t="shared" si="16"/>
        <v>6519.9</v>
      </c>
      <c r="E144" s="141">
        <f t="shared" si="16"/>
        <v>1956</v>
      </c>
      <c r="F144" s="141">
        <f t="shared" si="16"/>
        <v>4563.9</v>
      </c>
      <c r="G144" s="141">
        <f t="shared" si="8"/>
        <v>30.000460129756597</v>
      </c>
    </row>
    <row r="145" spans="1:7" ht="25.5">
      <c r="A145" s="142"/>
      <c r="B145" s="84" t="s">
        <v>321</v>
      </c>
      <c r="C145" s="140" t="s">
        <v>322</v>
      </c>
      <c r="D145" s="159">
        <v>6519.9</v>
      </c>
      <c r="E145" s="141">
        <v>1956</v>
      </c>
      <c r="F145" s="110">
        <f>D145-E145</f>
        <v>4563.9</v>
      </c>
      <c r="G145" s="141">
        <f>E145/D145*100</f>
        <v>30.000460129756597</v>
      </c>
    </row>
    <row r="146" spans="1:7" ht="38.25">
      <c r="A146" s="142" t="s">
        <v>724</v>
      </c>
      <c r="B146" s="84"/>
      <c r="C146" s="160" t="s">
        <v>866</v>
      </c>
      <c r="D146" s="141">
        <f aca="true" t="shared" si="17" ref="D146:F147">D147</f>
        <v>6074</v>
      </c>
      <c r="E146" s="141">
        <f t="shared" si="17"/>
        <v>1822.2</v>
      </c>
      <c r="F146" s="141">
        <f t="shared" si="17"/>
        <v>4251.8</v>
      </c>
      <c r="G146" s="141">
        <f t="shared" si="8"/>
        <v>30</v>
      </c>
    </row>
    <row r="147" spans="1:7" ht="25.5">
      <c r="A147" s="142" t="s">
        <v>725</v>
      </c>
      <c r="B147" s="84"/>
      <c r="C147" s="160" t="s">
        <v>864</v>
      </c>
      <c r="D147" s="141">
        <f t="shared" si="17"/>
        <v>6074</v>
      </c>
      <c r="E147" s="141">
        <f t="shared" si="17"/>
        <v>1822.2</v>
      </c>
      <c r="F147" s="141">
        <f t="shared" si="17"/>
        <v>4251.8</v>
      </c>
      <c r="G147" s="141">
        <f t="shared" si="8"/>
        <v>30</v>
      </c>
    </row>
    <row r="148" spans="1:7" ht="26.25" customHeight="1">
      <c r="A148" s="142"/>
      <c r="B148" s="84" t="s">
        <v>321</v>
      </c>
      <c r="C148" s="140" t="s">
        <v>322</v>
      </c>
      <c r="D148" s="159">
        <v>6074</v>
      </c>
      <c r="E148" s="141">
        <v>1822.2</v>
      </c>
      <c r="F148" s="110">
        <f>D148-E148</f>
        <v>4251.8</v>
      </c>
      <c r="G148" s="141">
        <f>E148/D148*100</f>
        <v>30</v>
      </c>
    </row>
    <row r="149" spans="1:7" ht="25.5">
      <c r="A149" s="142" t="s">
        <v>726</v>
      </c>
      <c r="B149" s="84"/>
      <c r="C149" s="164" t="s">
        <v>867</v>
      </c>
      <c r="D149" s="141">
        <f aca="true" t="shared" si="18" ref="D149:F150">D150</f>
        <v>990.3</v>
      </c>
      <c r="E149" s="141">
        <f t="shared" si="18"/>
        <v>116.3</v>
      </c>
      <c r="F149" s="141">
        <f t="shared" si="18"/>
        <v>874</v>
      </c>
      <c r="G149" s="141">
        <f t="shared" si="8"/>
        <v>11.743915985055034</v>
      </c>
    </row>
    <row r="150" spans="1:7" ht="30.75" customHeight="1">
      <c r="A150" s="142" t="s">
        <v>727</v>
      </c>
      <c r="B150" s="84"/>
      <c r="C150" s="164" t="s">
        <v>868</v>
      </c>
      <c r="D150" s="141">
        <f t="shared" si="18"/>
        <v>990.3</v>
      </c>
      <c r="E150" s="141">
        <f t="shared" si="18"/>
        <v>116.3</v>
      </c>
      <c r="F150" s="141">
        <f t="shared" si="18"/>
        <v>874</v>
      </c>
      <c r="G150" s="141">
        <f t="shared" si="8"/>
        <v>11.743915985055034</v>
      </c>
    </row>
    <row r="151" spans="1:7" ht="25.5">
      <c r="A151" s="142"/>
      <c r="B151" s="84" t="s">
        <v>313</v>
      </c>
      <c r="C151" s="140" t="s">
        <v>518</v>
      </c>
      <c r="D151" s="159">
        <v>990.3</v>
      </c>
      <c r="E151" s="141">
        <v>116.3</v>
      </c>
      <c r="F151" s="110">
        <f>D151-E151</f>
        <v>874</v>
      </c>
      <c r="G151" s="141">
        <f t="shared" si="8"/>
        <v>11.743915985055034</v>
      </c>
    </row>
    <row r="152" spans="1:7" ht="38.25">
      <c r="A152" s="142" t="s">
        <v>728</v>
      </c>
      <c r="B152" s="84"/>
      <c r="C152" s="160" t="s">
        <v>869</v>
      </c>
      <c r="D152" s="141">
        <f aca="true" t="shared" si="19" ref="D152:F153">D153</f>
        <v>50</v>
      </c>
      <c r="E152" s="141">
        <f t="shared" si="19"/>
        <v>0</v>
      </c>
      <c r="F152" s="141">
        <f t="shared" si="19"/>
        <v>50</v>
      </c>
      <c r="G152" s="141">
        <f t="shared" si="8"/>
        <v>0</v>
      </c>
    </row>
    <row r="153" spans="1:7" ht="38.25">
      <c r="A153" s="142" t="s">
        <v>729</v>
      </c>
      <c r="B153" s="84"/>
      <c r="C153" s="160" t="s">
        <v>870</v>
      </c>
      <c r="D153" s="141">
        <f t="shared" si="19"/>
        <v>50</v>
      </c>
      <c r="E153" s="141">
        <f t="shared" si="19"/>
        <v>0</v>
      </c>
      <c r="F153" s="141">
        <f t="shared" si="19"/>
        <v>50</v>
      </c>
      <c r="G153" s="141">
        <f t="shared" si="8"/>
        <v>0</v>
      </c>
    </row>
    <row r="154" spans="1:7" ht="25.5">
      <c r="A154" s="142"/>
      <c r="B154" s="84" t="s">
        <v>313</v>
      </c>
      <c r="C154" s="140" t="s">
        <v>518</v>
      </c>
      <c r="D154" s="159">
        <v>50</v>
      </c>
      <c r="E154" s="141">
        <v>0</v>
      </c>
      <c r="F154" s="141">
        <f>D154-E154</f>
        <v>50</v>
      </c>
      <c r="G154" s="141">
        <f t="shared" si="8"/>
        <v>0</v>
      </c>
    </row>
    <row r="155" spans="1:7" ht="25.5">
      <c r="A155" s="162" t="s">
        <v>730</v>
      </c>
      <c r="B155" s="170"/>
      <c r="C155" s="158" t="s">
        <v>645</v>
      </c>
      <c r="D155" s="141">
        <f>D156+D159</f>
        <v>17061.1</v>
      </c>
      <c r="E155" s="141">
        <f>E156+E159</f>
        <v>5055.1</v>
      </c>
      <c r="F155" s="141">
        <f>F156+F159</f>
        <v>12006</v>
      </c>
      <c r="G155" s="141">
        <f t="shared" si="8"/>
        <v>29.629390836464243</v>
      </c>
    </row>
    <row r="156" spans="1:7" s="38" customFormat="1" ht="51" customHeight="1">
      <c r="A156" s="142" t="s">
        <v>731</v>
      </c>
      <c r="B156" s="84"/>
      <c r="C156" s="160" t="s">
        <v>871</v>
      </c>
      <c r="D156" s="141">
        <f aca="true" t="shared" si="20" ref="D156:F157">D157</f>
        <v>16255.4</v>
      </c>
      <c r="E156" s="141">
        <f t="shared" si="20"/>
        <v>4876.6</v>
      </c>
      <c r="F156" s="141">
        <f t="shared" si="20"/>
        <v>11378.8</v>
      </c>
      <c r="G156" s="141">
        <f t="shared" si="8"/>
        <v>29.999876963962745</v>
      </c>
    </row>
    <row r="157" spans="1:7" s="38" customFormat="1" ht="35.25" customHeight="1">
      <c r="A157" s="142" t="s">
        <v>732</v>
      </c>
      <c r="B157" s="84"/>
      <c r="C157" s="160" t="s">
        <v>864</v>
      </c>
      <c r="D157" s="141">
        <f t="shared" si="20"/>
        <v>16255.4</v>
      </c>
      <c r="E157" s="141">
        <f t="shared" si="20"/>
        <v>4876.6</v>
      </c>
      <c r="F157" s="141">
        <f t="shared" si="20"/>
        <v>11378.8</v>
      </c>
      <c r="G157" s="141">
        <f t="shared" si="8"/>
        <v>29.999876963962745</v>
      </c>
    </row>
    <row r="158" spans="1:7" s="38" customFormat="1" ht="25.5">
      <c r="A158" s="142"/>
      <c r="B158" s="84" t="s">
        <v>321</v>
      </c>
      <c r="C158" s="140" t="s">
        <v>322</v>
      </c>
      <c r="D158" s="159">
        <v>16255.4</v>
      </c>
      <c r="E158" s="141">
        <v>4876.6</v>
      </c>
      <c r="F158" s="141">
        <f>D158-E158</f>
        <v>11378.8</v>
      </c>
      <c r="G158" s="141">
        <f t="shared" si="8"/>
        <v>29.999876963962745</v>
      </c>
    </row>
    <row r="159" spans="1:7" s="38" customFormat="1" ht="63.75">
      <c r="A159" s="142" t="s">
        <v>733</v>
      </c>
      <c r="B159" s="84"/>
      <c r="C159" s="160" t="s">
        <v>872</v>
      </c>
      <c r="D159" s="141">
        <f aca="true" t="shared" si="21" ref="D159:F160">D160</f>
        <v>805.7</v>
      </c>
      <c r="E159" s="141">
        <f t="shared" si="21"/>
        <v>178.5</v>
      </c>
      <c r="F159" s="141">
        <f t="shared" si="21"/>
        <v>627.2</v>
      </c>
      <c r="G159" s="141">
        <f t="shared" si="8"/>
        <v>22.154648132059076</v>
      </c>
    </row>
    <row r="160" spans="1:7" s="38" customFormat="1" ht="12.75">
      <c r="A160" s="142" t="s">
        <v>734</v>
      </c>
      <c r="B160" s="84"/>
      <c r="C160" s="160" t="s">
        <v>868</v>
      </c>
      <c r="D160" s="141">
        <f t="shared" si="21"/>
        <v>805.7</v>
      </c>
      <c r="E160" s="141">
        <f t="shared" si="21"/>
        <v>178.5</v>
      </c>
      <c r="F160" s="141">
        <f t="shared" si="21"/>
        <v>627.2</v>
      </c>
      <c r="G160" s="141">
        <f t="shared" si="8"/>
        <v>22.154648132059076</v>
      </c>
    </row>
    <row r="161" spans="1:7" s="38" customFormat="1" ht="25.5">
      <c r="A161" s="142"/>
      <c r="B161" s="84" t="s">
        <v>313</v>
      </c>
      <c r="C161" s="140" t="s">
        <v>518</v>
      </c>
      <c r="D161" s="159">
        <v>805.7</v>
      </c>
      <c r="E161" s="141">
        <v>178.5</v>
      </c>
      <c r="F161" s="110">
        <f>D161-E161</f>
        <v>627.2</v>
      </c>
      <c r="G161" s="141">
        <f t="shared" si="8"/>
        <v>22.154648132059076</v>
      </c>
    </row>
    <row r="162" spans="1:7" s="38" customFormat="1" ht="30" customHeight="1">
      <c r="A162" s="162" t="s">
        <v>735</v>
      </c>
      <c r="B162" s="84"/>
      <c r="C162" s="158" t="s">
        <v>636</v>
      </c>
      <c r="D162" s="141">
        <f>D163+D166+D169</f>
        <v>1201.8</v>
      </c>
      <c r="E162" s="141">
        <f>E163+E166+E169</f>
        <v>281.3</v>
      </c>
      <c r="F162" s="141">
        <f>F163+F166+F169</f>
        <v>920.5000000000001</v>
      </c>
      <c r="G162" s="141">
        <f t="shared" si="8"/>
        <v>23.40655683141954</v>
      </c>
    </row>
    <row r="163" spans="1:7" s="38" customFormat="1" ht="38.25">
      <c r="A163" s="142" t="s">
        <v>736</v>
      </c>
      <c r="B163" s="84"/>
      <c r="C163" s="160" t="s">
        <v>873</v>
      </c>
      <c r="D163" s="141">
        <f aca="true" t="shared" si="22" ref="D163:F164">D164</f>
        <v>837.7</v>
      </c>
      <c r="E163" s="141">
        <f t="shared" si="22"/>
        <v>251.3</v>
      </c>
      <c r="F163" s="141">
        <f t="shared" si="22"/>
        <v>586.4000000000001</v>
      </c>
      <c r="G163" s="141">
        <f aca="true" t="shared" si="23" ref="G163:G237">E163/D163*100</f>
        <v>29.998806255222632</v>
      </c>
    </row>
    <row r="164" spans="1:7" s="38" customFormat="1" ht="25.5">
      <c r="A164" s="142" t="s">
        <v>737</v>
      </c>
      <c r="B164" s="84"/>
      <c r="C164" s="160" t="s">
        <v>864</v>
      </c>
      <c r="D164" s="141">
        <f t="shared" si="22"/>
        <v>837.7</v>
      </c>
      <c r="E164" s="141">
        <f t="shared" si="22"/>
        <v>251.3</v>
      </c>
      <c r="F164" s="141">
        <f t="shared" si="22"/>
        <v>586.4000000000001</v>
      </c>
      <c r="G164" s="141">
        <f t="shared" si="23"/>
        <v>29.998806255222632</v>
      </c>
    </row>
    <row r="165" spans="1:7" s="38" customFormat="1" ht="25.5">
      <c r="A165" s="142"/>
      <c r="B165" s="84" t="s">
        <v>321</v>
      </c>
      <c r="C165" s="140" t="s">
        <v>322</v>
      </c>
      <c r="D165" s="159">
        <v>837.7</v>
      </c>
      <c r="E165" s="141">
        <v>251.3</v>
      </c>
      <c r="F165" s="110">
        <f>D165-E165</f>
        <v>586.4000000000001</v>
      </c>
      <c r="G165" s="141">
        <f t="shared" si="23"/>
        <v>29.998806255222632</v>
      </c>
    </row>
    <row r="166" spans="1:7" s="38" customFormat="1" ht="25.5">
      <c r="A166" s="142" t="s">
        <v>738</v>
      </c>
      <c r="B166" s="84"/>
      <c r="C166" s="160" t="s">
        <v>874</v>
      </c>
      <c r="D166" s="141">
        <f aca="true" t="shared" si="24" ref="D166:F167">D167</f>
        <v>150</v>
      </c>
      <c r="E166" s="141">
        <f t="shared" si="24"/>
        <v>0</v>
      </c>
      <c r="F166" s="141">
        <f t="shared" si="24"/>
        <v>150</v>
      </c>
      <c r="G166" s="141">
        <f t="shared" si="23"/>
        <v>0</v>
      </c>
    </row>
    <row r="167" spans="1:7" s="38" customFormat="1" ht="25.5">
      <c r="A167" s="142" t="s">
        <v>739</v>
      </c>
      <c r="B167" s="84"/>
      <c r="C167" s="160" t="s">
        <v>875</v>
      </c>
      <c r="D167" s="141">
        <f t="shared" si="24"/>
        <v>150</v>
      </c>
      <c r="E167" s="141">
        <f t="shared" si="24"/>
        <v>0</v>
      </c>
      <c r="F167" s="141">
        <f t="shared" si="24"/>
        <v>150</v>
      </c>
      <c r="G167" s="141">
        <f t="shared" si="23"/>
        <v>0</v>
      </c>
    </row>
    <row r="168" spans="1:7" s="38" customFormat="1" ht="25.5">
      <c r="A168" s="142"/>
      <c r="B168" s="84" t="s">
        <v>321</v>
      </c>
      <c r="C168" s="140" t="s">
        <v>322</v>
      </c>
      <c r="D168" s="159">
        <v>150</v>
      </c>
      <c r="E168" s="141">
        <v>0</v>
      </c>
      <c r="F168" s="110">
        <f>D168-E168</f>
        <v>150</v>
      </c>
      <c r="G168" s="141">
        <f t="shared" si="23"/>
        <v>0</v>
      </c>
    </row>
    <row r="169" spans="1:7" s="38" customFormat="1" ht="25.5">
      <c r="A169" s="142" t="s">
        <v>740</v>
      </c>
      <c r="B169" s="84"/>
      <c r="C169" s="160" t="s">
        <v>876</v>
      </c>
      <c r="D169" s="141">
        <f aca="true" t="shared" si="25" ref="D169:F170">D170</f>
        <v>214.1</v>
      </c>
      <c r="E169" s="141">
        <f t="shared" si="25"/>
        <v>30</v>
      </c>
      <c r="F169" s="141">
        <f t="shared" si="25"/>
        <v>184.1</v>
      </c>
      <c r="G169" s="141">
        <f t="shared" si="23"/>
        <v>14.012143858010276</v>
      </c>
    </row>
    <row r="170" spans="1:7" s="38" customFormat="1" ht="12.75">
      <c r="A170" s="142" t="s">
        <v>741</v>
      </c>
      <c r="B170" s="84"/>
      <c r="C170" s="160" t="s">
        <v>868</v>
      </c>
      <c r="D170" s="141">
        <f t="shared" si="25"/>
        <v>214.1</v>
      </c>
      <c r="E170" s="141">
        <f t="shared" si="25"/>
        <v>30</v>
      </c>
      <c r="F170" s="141">
        <f t="shared" si="25"/>
        <v>184.1</v>
      </c>
      <c r="G170" s="141">
        <f t="shared" si="23"/>
        <v>14.012143858010276</v>
      </c>
    </row>
    <row r="171" spans="1:7" s="38" customFormat="1" ht="25.5">
      <c r="A171" s="142"/>
      <c r="B171" s="84" t="s">
        <v>313</v>
      </c>
      <c r="C171" s="140" t="s">
        <v>518</v>
      </c>
      <c r="D171" s="159">
        <v>214.1</v>
      </c>
      <c r="E171" s="141">
        <v>30</v>
      </c>
      <c r="F171" s="141">
        <f>D171-E171</f>
        <v>184.1</v>
      </c>
      <c r="G171" s="141">
        <f t="shared" si="23"/>
        <v>14.012143858010276</v>
      </c>
    </row>
    <row r="172" spans="1:7" s="38" customFormat="1" ht="25.5">
      <c r="A172" s="162" t="s">
        <v>742</v>
      </c>
      <c r="B172" s="84"/>
      <c r="C172" s="158" t="s">
        <v>637</v>
      </c>
      <c r="D172" s="141">
        <f>D173+D176</f>
        <v>1939.8000000000002</v>
      </c>
      <c r="E172" s="141">
        <f>E173+E176</f>
        <v>160</v>
      </c>
      <c r="F172" s="141">
        <f>F173+F176</f>
        <v>1779.8000000000002</v>
      </c>
      <c r="G172" s="141">
        <f t="shared" si="23"/>
        <v>8.248273017836889</v>
      </c>
    </row>
    <row r="173" spans="1:7" s="38" customFormat="1" ht="34.5" customHeight="1">
      <c r="A173" s="142" t="s">
        <v>743</v>
      </c>
      <c r="B173" s="84"/>
      <c r="C173" s="160" t="s">
        <v>877</v>
      </c>
      <c r="D173" s="141">
        <f aca="true" t="shared" si="26" ref="D173:F174">D174</f>
        <v>1587.2</v>
      </c>
      <c r="E173" s="141">
        <f t="shared" si="26"/>
        <v>160</v>
      </c>
      <c r="F173" s="141">
        <f t="shared" si="26"/>
        <v>1427.2</v>
      </c>
      <c r="G173" s="141">
        <f t="shared" si="23"/>
        <v>10.080645161290322</v>
      </c>
    </row>
    <row r="174" spans="1:7" s="38" customFormat="1" ht="51">
      <c r="A174" s="142" t="s">
        <v>744</v>
      </c>
      <c r="B174" s="84"/>
      <c r="C174" s="160" t="s">
        <v>878</v>
      </c>
      <c r="D174" s="141">
        <f t="shared" si="26"/>
        <v>1587.2</v>
      </c>
      <c r="E174" s="141">
        <f t="shared" si="26"/>
        <v>160</v>
      </c>
      <c r="F174" s="141">
        <f t="shared" si="26"/>
        <v>1427.2</v>
      </c>
      <c r="G174" s="141">
        <f t="shared" si="23"/>
        <v>10.080645161290322</v>
      </c>
    </row>
    <row r="175" spans="1:7" s="38" customFormat="1" ht="25.5">
      <c r="A175" s="142"/>
      <c r="B175" s="84" t="s">
        <v>321</v>
      </c>
      <c r="C175" s="140" t="s">
        <v>322</v>
      </c>
      <c r="D175" s="159">
        <v>1587.2</v>
      </c>
      <c r="E175" s="141">
        <v>160</v>
      </c>
      <c r="F175" s="141">
        <f>D175-E175</f>
        <v>1427.2</v>
      </c>
      <c r="G175" s="141">
        <f t="shared" si="23"/>
        <v>10.080645161290322</v>
      </c>
    </row>
    <row r="176" spans="1:7" s="38" customFormat="1" ht="25.5">
      <c r="A176" s="142" t="s">
        <v>745</v>
      </c>
      <c r="B176" s="84"/>
      <c r="C176" s="160" t="s">
        <v>879</v>
      </c>
      <c r="D176" s="141">
        <f aca="true" t="shared" si="27" ref="D176:F177">D177</f>
        <v>352.6</v>
      </c>
      <c r="E176" s="141">
        <f t="shared" si="27"/>
        <v>0</v>
      </c>
      <c r="F176" s="141">
        <f t="shared" si="27"/>
        <v>352.6</v>
      </c>
      <c r="G176" s="141">
        <f t="shared" si="23"/>
        <v>0</v>
      </c>
    </row>
    <row r="177" spans="1:7" s="38" customFormat="1" ht="51">
      <c r="A177" s="142" t="s">
        <v>746</v>
      </c>
      <c r="B177" s="84"/>
      <c r="C177" s="160" t="s">
        <v>878</v>
      </c>
      <c r="D177" s="141">
        <f t="shared" si="27"/>
        <v>352.6</v>
      </c>
      <c r="E177" s="141">
        <f t="shared" si="27"/>
        <v>0</v>
      </c>
      <c r="F177" s="141">
        <f t="shared" si="27"/>
        <v>352.6</v>
      </c>
      <c r="G177" s="141">
        <f t="shared" si="23"/>
        <v>0</v>
      </c>
    </row>
    <row r="178" spans="1:7" s="38" customFormat="1" ht="42" customHeight="1">
      <c r="A178" s="142"/>
      <c r="B178" s="84" t="s">
        <v>321</v>
      </c>
      <c r="C178" s="140" t="s">
        <v>322</v>
      </c>
      <c r="D178" s="159">
        <v>352.6</v>
      </c>
      <c r="E178" s="141">
        <v>0</v>
      </c>
      <c r="F178" s="110">
        <f>D178-E178</f>
        <v>352.6</v>
      </c>
      <c r="G178" s="141">
        <f t="shared" si="23"/>
        <v>0</v>
      </c>
    </row>
    <row r="179" spans="1:7" s="38" customFormat="1" ht="51">
      <c r="A179" s="162" t="s">
        <v>747</v>
      </c>
      <c r="B179" s="84"/>
      <c r="C179" s="158" t="s">
        <v>638</v>
      </c>
      <c r="D179" s="141">
        <f>D180+D185</f>
        <v>5421.700000000001</v>
      </c>
      <c r="E179" s="141">
        <f>E180+E185</f>
        <v>784.8999999999999</v>
      </c>
      <c r="F179" s="141">
        <f>F180+F185</f>
        <v>4636.8</v>
      </c>
      <c r="G179" s="141">
        <f t="shared" si="23"/>
        <v>14.47700905620008</v>
      </c>
    </row>
    <row r="180" spans="1:7" s="38" customFormat="1" ht="25.5">
      <c r="A180" s="142" t="s">
        <v>748</v>
      </c>
      <c r="B180" s="84"/>
      <c r="C180" s="160" t="s">
        <v>822</v>
      </c>
      <c r="D180" s="141">
        <f>D181</f>
        <v>3655.5000000000005</v>
      </c>
      <c r="E180" s="141">
        <f>E181</f>
        <v>509.29999999999995</v>
      </c>
      <c r="F180" s="141">
        <f>F181</f>
        <v>3146.2000000000003</v>
      </c>
      <c r="G180" s="141">
        <f t="shared" si="23"/>
        <v>13.932430584051424</v>
      </c>
    </row>
    <row r="181" spans="1:7" s="38" customFormat="1" ht="45" customHeight="1">
      <c r="A181" s="142" t="s">
        <v>749</v>
      </c>
      <c r="B181" s="84"/>
      <c r="C181" s="160" t="s">
        <v>823</v>
      </c>
      <c r="D181" s="141">
        <f>D182+D183+D184</f>
        <v>3655.5000000000005</v>
      </c>
      <c r="E181" s="141">
        <f>E182+E183+E184</f>
        <v>509.29999999999995</v>
      </c>
      <c r="F181" s="141">
        <f>F182+F183+F184</f>
        <v>3146.2000000000003</v>
      </c>
      <c r="G181" s="141">
        <f t="shared" si="23"/>
        <v>13.932430584051424</v>
      </c>
    </row>
    <row r="182" spans="1:7" s="38" customFormat="1" ht="55.5" customHeight="1">
      <c r="A182" s="142"/>
      <c r="B182" s="84" t="s">
        <v>312</v>
      </c>
      <c r="C182" s="140" t="s">
        <v>517</v>
      </c>
      <c r="D182" s="159">
        <f>2549.1+22.4+769.8</f>
        <v>3341.3</v>
      </c>
      <c r="E182" s="141">
        <f>383.8+102.1</f>
        <v>485.9</v>
      </c>
      <c r="F182" s="110">
        <f>D182-E182</f>
        <v>2855.4</v>
      </c>
      <c r="G182" s="141">
        <f t="shared" si="23"/>
        <v>14.54224403675216</v>
      </c>
    </row>
    <row r="183" spans="1:7" s="38" customFormat="1" ht="36.75" customHeight="1">
      <c r="A183" s="142"/>
      <c r="B183" s="84" t="s">
        <v>313</v>
      </c>
      <c r="C183" s="140" t="s">
        <v>518</v>
      </c>
      <c r="D183" s="159">
        <f>187.2+111.6</f>
        <v>298.79999999999995</v>
      </c>
      <c r="E183" s="141">
        <f>21.4</f>
        <v>21.4</v>
      </c>
      <c r="F183" s="110">
        <f>D183-E183</f>
        <v>277.4</v>
      </c>
      <c r="G183" s="141">
        <f t="shared" si="23"/>
        <v>7.161981258366801</v>
      </c>
    </row>
    <row r="184" spans="1:7" s="38" customFormat="1" ht="25.5" customHeight="1">
      <c r="A184" s="142"/>
      <c r="B184" s="84" t="s">
        <v>314</v>
      </c>
      <c r="C184" s="140" t="s">
        <v>315</v>
      </c>
      <c r="D184" s="159">
        <v>15.4</v>
      </c>
      <c r="E184" s="141">
        <v>2</v>
      </c>
      <c r="F184" s="110">
        <f>D184-E184</f>
        <v>13.4</v>
      </c>
      <c r="G184" s="141">
        <f t="shared" si="23"/>
        <v>12.987012987012985</v>
      </c>
    </row>
    <row r="185" spans="1:7" s="38" customFormat="1" ht="24" customHeight="1">
      <c r="A185" s="142" t="s">
        <v>750</v>
      </c>
      <c r="B185" s="84"/>
      <c r="C185" s="160" t="s">
        <v>633</v>
      </c>
      <c r="D185" s="141">
        <f>D186</f>
        <v>1766.1999999999998</v>
      </c>
      <c r="E185" s="141">
        <f>E186</f>
        <v>275.59999999999997</v>
      </c>
      <c r="F185" s="141">
        <f>F186</f>
        <v>1490.6</v>
      </c>
      <c r="G185" s="141">
        <f t="shared" si="23"/>
        <v>15.60412184350583</v>
      </c>
    </row>
    <row r="186" spans="1:7" s="38" customFormat="1" ht="27" customHeight="1">
      <c r="A186" s="142" t="s">
        <v>751</v>
      </c>
      <c r="B186" s="84"/>
      <c r="C186" s="160" t="s">
        <v>864</v>
      </c>
      <c r="D186" s="141">
        <f>D187+D188</f>
        <v>1766.1999999999998</v>
      </c>
      <c r="E186" s="141">
        <f>E187+E188</f>
        <v>275.59999999999997</v>
      </c>
      <c r="F186" s="141">
        <f>F187+F188</f>
        <v>1490.6</v>
      </c>
      <c r="G186" s="141">
        <f t="shared" si="23"/>
        <v>15.60412184350583</v>
      </c>
    </row>
    <row r="187" spans="1:7" s="38" customFormat="1" ht="51">
      <c r="A187" s="142"/>
      <c r="B187" s="84" t="s">
        <v>312</v>
      </c>
      <c r="C187" s="140" t="s">
        <v>517</v>
      </c>
      <c r="D187" s="159">
        <f>1205.5+1+364.1</f>
        <v>1570.6</v>
      </c>
      <c r="E187" s="141">
        <f>196.7+54.5</f>
        <v>251.2</v>
      </c>
      <c r="F187" s="141">
        <f>D187-E187</f>
        <v>1319.3999999999999</v>
      </c>
      <c r="G187" s="141">
        <f t="shared" si="23"/>
        <v>15.99388768623456</v>
      </c>
    </row>
    <row r="188" spans="1:7" s="38" customFormat="1" ht="25.5">
      <c r="A188" s="142"/>
      <c r="B188" s="84" t="s">
        <v>313</v>
      </c>
      <c r="C188" s="140" t="s">
        <v>518</v>
      </c>
      <c r="D188" s="159">
        <f>155.6+40</f>
        <v>195.6</v>
      </c>
      <c r="E188" s="141">
        <f>24.4</f>
        <v>24.4</v>
      </c>
      <c r="F188" s="141">
        <f>D188-E188</f>
        <v>171.2</v>
      </c>
      <c r="G188" s="141">
        <f t="shared" si="23"/>
        <v>12.47443762781186</v>
      </c>
    </row>
    <row r="189" spans="1:7" s="38" customFormat="1" ht="51">
      <c r="A189" s="162" t="s">
        <v>146</v>
      </c>
      <c r="B189" s="170"/>
      <c r="C189" s="182" t="s">
        <v>147</v>
      </c>
      <c r="D189" s="159">
        <f aca="true" t="shared" si="28" ref="D189:F191">D190</f>
        <v>380</v>
      </c>
      <c r="E189" s="159">
        <f t="shared" si="28"/>
        <v>0</v>
      </c>
      <c r="F189" s="159">
        <f t="shared" si="28"/>
        <v>380</v>
      </c>
      <c r="G189" s="141">
        <f t="shared" si="23"/>
        <v>0</v>
      </c>
    </row>
    <row r="190" spans="1:7" s="38" customFormat="1" ht="51">
      <c r="A190" s="142" t="s">
        <v>148</v>
      </c>
      <c r="B190" s="84"/>
      <c r="C190" s="140" t="s">
        <v>832</v>
      </c>
      <c r="D190" s="159">
        <f>D191+D193</f>
        <v>380</v>
      </c>
      <c r="E190" s="159">
        <f>E191+E193</f>
        <v>0</v>
      </c>
      <c r="F190" s="159">
        <f>F191+F193</f>
        <v>380</v>
      </c>
      <c r="G190" s="141">
        <f t="shared" si="23"/>
        <v>0</v>
      </c>
    </row>
    <row r="191" spans="1:7" s="38" customFormat="1" ht="38.25">
      <c r="A191" s="142" t="s">
        <v>149</v>
      </c>
      <c r="B191" s="84"/>
      <c r="C191" s="140" t="s">
        <v>150</v>
      </c>
      <c r="D191" s="159">
        <f t="shared" si="28"/>
        <v>200</v>
      </c>
      <c r="E191" s="159">
        <f t="shared" si="28"/>
        <v>0</v>
      </c>
      <c r="F191" s="159">
        <f t="shared" si="28"/>
        <v>200</v>
      </c>
      <c r="G191" s="141">
        <f t="shared" si="23"/>
        <v>0</v>
      </c>
    </row>
    <row r="192" spans="1:7" s="38" customFormat="1" ht="25.5">
      <c r="A192" s="142"/>
      <c r="B192" s="84" t="s">
        <v>321</v>
      </c>
      <c r="C192" s="140" t="s">
        <v>322</v>
      </c>
      <c r="D192" s="159">
        <v>200</v>
      </c>
      <c r="E192" s="141">
        <v>0</v>
      </c>
      <c r="F192" s="110">
        <f>D192-E192</f>
        <v>200</v>
      </c>
      <c r="G192" s="141">
        <f t="shared" si="23"/>
        <v>0</v>
      </c>
    </row>
    <row r="193" spans="1:7" s="38" customFormat="1" ht="38.25">
      <c r="A193" s="142" t="s">
        <v>247</v>
      </c>
      <c r="B193" s="84"/>
      <c r="C193" s="140" t="s">
        <v>248</v>
      </c>
      <c r="D193" s="159">
        <f>D194</f>
        <v>180</v>
      </c>
      <c r="E193" s="159">
        <f>E194</f>
        <v>0</v>
      </c>
      <c r="F193" s="159">
        <f>F194</f>
        <v>180</v>
      </c>
      <c r="G193" s="141">
        <f>E193/D193*100</f>
        <v>0</v>
      </c>
    </row>
    <row r="194" spans="1:7" s="38" customFormat="1" ht="25.5">
      <c r="A194" s="142"/>
      <c r="B194" s="84" t="s">
        <v>321</v>
      </c>
      <c r="C194" s="140" t="s">
        <v>322</v>
      </c>
      <c r="D194" s="159">
        <v>180</v>
      </c>
      <c r="E194" s="141">
        <v>0</v>
      </c>
      <c r="F194" s="110">
        <f>D194-E194</f>
        <v>180</v>
      </c>
      <c r="G194" s="141">
        <f>E194/D194*100</f>
        <v>0</v>
      </c>
    </row>
    <row r="195" spans="1:7" s="38" customFormat="1" ht="25.5">
      <c r="A195" s="155" t="s">
        <v>752</v>
      </c>
      <c r="B195" s="29"/>
      <c r="C195" s="136" t="s">
        <v>624</v>
      </c>
      <c r="D195" s="156">
        <f>D196+D200+D210</f>
        <v>6438.9</v>
      </c>
      <c r="E195" s="156">
        <f>E196+E200+E210</f>
        <v>878.4999999999999</v>
      </c>
      <c r="F195" s="156">
        <f>F196+F200+F210</f>
        <v>5560.4</v>
      </c>
      <c r="G195" s="161">
        <f t="shared" si="23"/>
        <v>13.643634782338598</v>
      </c>
    </row>
    <row r="196" spans="1:7" s="38" customFormat="1" ht="25.5">
      <c r="A196" s="162" t="s">
        <v>753</v>
      </c>
      <c r="B196" s="84"/>
      <c r="C196" s="158" t="s">
        <v>644</v>
      </c>
      <c r="D196" s="141">
        <f>D197</f>
        <v>800</v>
      </c>
      <c r="E196" s="141">
        <f aca="true" t="shared" si="29" ref="E196:F198">E197</f>
        <v>0</v>
      </c>
      <c r="F196" s="141">
        <f t="shared" si="29"/>
        <v>800</v>
      </c>
      <c r="G196" s="141">
        <f t="shared" si="23"/>
        <v>0</v>
      </c>
    </row>
    <row r="197" spans="1:7" s="38" customFormat="1" ht="25.5">
      <c r="A197" s="142" t="s">
        <v>754</v>
      </c>
      <c r="B197" s="84"/>
      <c r="C197" s="160" t="s">
        <v>880</v>
      </c>
      <c r="D197" s="141">
        <f>D198</f>
        <v>800</v>
      </c>
      <c r="E197" s="141">
        <f t="shared" si="29"/>
        <v>0</v>
      </c>
      <c r="F197" s="141">
        <f t="shared" si="29"/>
        <v>800</v>
      </c>
      <c r="G197" s="141">
        <f t="shared" si="23"/>
        <v>0</v>
      </c>
    </row>
    <row r="198" spans="1:7" s="38" customFormat="1" ht="25.5">
      <c r="A198" s="142" t="s">
        <v>177</v>
      </c>
      <c r="B198" s="84"/>
      <c r="C198" s="160" t="s">
        <v>83</v>
      </c>
      <c r="D198" s="141">
        <f>D199</f>
        <v>800</v>
      </c>
      <c r="E198" s="141">
        <f t="shared" si="29"/>
        <v>0</v>
      </c>
      <c r="F198" s="141">
        <f t="shared" si="29"/>
        <v>800</v>
      </c>
      <c r="G198" s="141">
        <f t="shared" si="23"/>
        <v>0</v>
      </c>
    </row>
    <row r="199" spans="1:7" s="38" customFormat="1" ht="12.75">
      <c r="A199" s="142"/>
      <c r="B199" s="84" t="s">
        <v>319</v>
      </c>
      <c r="C199" s="140" t="s">
        <v>405</v>
      </c>
      <c r="D199" s="159">
        <v>800</v>
      </c>
      <c r="E199" s="141">
        <v>0</v>
      </c>
      <c r="F199" s="141">
        <f>D199-E199</f>
        <v>800</v>
      </c>
      <c r="G199" s="141">
        <f t="shared" si="23"/>
        <v>0</v>
      </c>
    </row>
    <row r="200" spans="1:7" s="38" customFormat="1" ht="28.5" customHeight="1" hidden="1">
      <c r="A200" s="162" t="s">
        <v>755</v>
      </c>
      <c r="B200" s="84"/>
      <c r="C200" s="158" t="s">
        <v>625</v>
      </c>
      <c r="D200" s="141">
        <f>D201</f>
        <v>0</v>
      </c>
      <c r="E200" s="141">
        <f>E201</f>
        <v>0</v>
      </c>
      <c r="F200" s="141">
        <f>F201</f>
        <v>0</v>
      </c>
      <c r="G200" s="141" t="e">
        <f t="shared" si="23"/>
        <v>#DIV/0!</v>
      </c>
    </row>
    <row r="201" spans="1:7" s="38" customFormat="1" ht="38.25" hidden="1">
      <c r="A201" s="142" t="s">
        <v>756</v>
      </c>
      <c r="B201" s="84"/>
      <c r="C201" s="164" t="s">
        <v>881</v>
      </c>
      <c r="D201" s="141">
        <f>D207+D202+D205</f>
        <v>0</v>
      </c>
      <c r="E201" s="141">
        <f>E207+E202+E205</f>
        <v>0</v>
      </c>
      <c r="F201" s="141">
        <f>F207+F202+F205</f>
        <v>0</v>
      </c>
      <c r="G201" s="141" t="e">
        <f t="shared" si="23"/>
        <v>#DIV/0!</v>
      </c>
    </row>
    <row r="202" spans="1:7" s="38" customFormat="1" ht="63.75" hidden="1">
      <c r="A202" s="142" t="s">
        <v>757</v>
      </c>
      <c r="B202" s="84"/>
      <c r="C202" s="160" t="s">
        <v>0</v>
      </c>
      <c r="D202" s="141">
        <f>D204+D203</f>
        <v>0</v>
      </c>
      <c r="E202" s="141">
        <f>E204+E203</f>
        <v>0</v>
      </c>
      <c r="F202" s="141">
        <f>F204+F203</f>
        <v>0</v>
      </c>
      <c r="G202" s="141" t="e">
        <f t="shared" si="23"/>
        <v>#DIV/0!</v>
      </c>
    </row>
    <row r="203" spans="1:7" s="38" customFormat="1" ht="19.5" customHeight="1" hidden="1">
      <c r="A203" s="142"/>
      <c r="B203" s="84" t="s">
        <v>316</v>
      </c>
      <c r="C203" s="140" t="s">
        <v>317</v>
      </c>
      <c r="D203" s="141">
        <v>0</v>
      </c>
      <c r="E203" s="141">
        <v>0</v>
      </c>
      <c r="F203" s="110">
        <f>D203-E203</f>
        <v>0</v>
      </c>
      <c r="G203" s="141"/>
    </row>
    <row r="204" spans="1:7" s="38" customFormat="1" ht="38.25" hidden="1">
      <c r="A204" s="142"/>
      <c r="B204" s="84" t="s">
        <v>320</v>
      </c>
      <c r="C204" s="164" t="s">
        <v>523</v>
      </c>
      <c r="D204" s="159">
        <v>0</v>
      </c>
      <c r="E204" s="141">
        <v>0</v>
      </c>
      <c r="F204" s="141">
        <f>D204-E204</f>
        <v>0</v>
      </c>
      <c r="G204" s="141" t="e">
        <f t="shared" si="23"/>
        <v>#DIV/0!</v>
      </c>
    </row>
    <row r="205" spans="1:7" s="38" customFormat="1" ht="63.75" hidden="1">
      <c r="A205" s="142" t="s">
        <v>758</v>
      </c>
      <c r="B205" s="84"/>
      <c r="C205" s="160" t="s">
        <v>0</v>
      </c>
      <c r="D205" s="141">
        <f>D206</f>
        <v>0</v>
      </c>
      <c r="E205" s="141">
        <f>E206</f>
        <v>0</v>
      </c>
      <c r="F205" s="141">
        <f>F206</f>
        <v>0</v>
      </c>
      <c r="G205" s="141" t="e">
        <f t="shared" si="23"/>
        <v>#DIV/0!</v>
      </c>
    </row>
    <row r="206" spans="1:7" s="38" customFormat="1" ht="38.25" hidden="1">
      <c r="A206" s="142"/>
      <c r="B206" s="84" t="s">
        <v>320</v>
      </c>
      <c r="C206" s="164" t="s">
        <v>523</v>
      </c>
      <c r="D206" s="159">
        <v>0</v>
      </c>
      <c r="E206" s="159">
        <v>0</v>
      </c>
      <c r="F206" s="141">
        <f>D206-E206</f>
        <v>0</v>
      </c>
      <c r="G206" s="141" t="e">
        <f t="shared" si="23"/>
        <v>#DIV/0!</v>
      </c>
    </row>
    <row r="207" spans="1:7" s="38" customFormat="1" ht="63.75" hidden="1">
      <c r="A207" s="142" t="s">
        <v>759</v>
      </c>
      <c r="B207" s="84"/>
      <c r="C207" s="160" t="s">
        <v>0</v>
      </c>
      <c r="D207" s="141">
        <f>D208+D209</f>
        <v>0</v>
      </c>
      <c r="E207" s="141">
        <f>E208+E209</f>
        <v>0</v>
      </c>
      <c r="F207" s="141">
        <f>F208+F209</f>
        <v>0</v>
      </c>
      <c r="G207" s="141" t="e">
        <f t="shared" si="23"/>
        <v>#DIV/0!</v>
      </c>
    </row>
    <row r="208" spans="1:7" s="38" customFormat="1" ht="15.75" customHeight="1" hidden="1">
      <c r="A208" s="142"/>
      <c r="B208" s="84" t="s">
        <v>316</v>
      </c>
      <c r="C208" s="140" t="s">
        <v>317</v>
      </c>
      <c r="D208" s="159">
        <v>0</v>
      </c>
      <c r="E208" s="141">
        <v>0</v>
      </c>
      <c r="F208" s="141">
        <f>D208-E208</f>
        <v>0</v>
      </c>
      <c r="G208" s="141" t="e">
        <f t="shared" si="23"/>
        <v>#DIV/0!</v>
      </c>
    </row>
    <row r="209" spans="1:7" s="38" customFormat="1" ht="53.25" customHeight="1" hidden="1">
      <c r="A209" s="162"/>
      <c r="B209" s="84" t="s">
        <v>320</v>
      </c>
      <c r="C209" s="164" t="s">
        <v>523</v>
      </c>
      <c r="D209" s="159">
        <v>0</v>
      </c>
      <c r="E209" s="159">
        <v>0</v>
      </c>
      <c r="F209" s="141">
        <f>D209-E209</f>
        <v>0</v>
      </c>
      <c r="G209" s="141" t="e">
        <f t="shared" si="23"/>
        <v>#DIV/0!</v>
      </c>
    </row>
    <row r="210" spans="1:7" s="38" customFormat="1" ht="44.25" customHeight="1">
      <c r="A210" s="162" t="s">
        <v>760</v>
      </c>
      <c r="B210" s="84"/>
      <c r="C210" s="166" t="s">
        <v>632</v>
      </c>
      <c r="D210" s="141">
        <f aca="true" t="shared" si="30" ref="D210:F211">D211</f>
        <v>5638.9</v>
      </c>
      <c r="E210" s="141">
        <f t="shared" si="30"/>
        <v>878.4999999999999</v>
      </c>
      <c r="F210" s="141">
        <f t="shared" si="30"/>
        <v>4760.4</v>
      </c>
      <c r="G210" s="141">
        <f t="shared" si="23"/>
        <v>15.57927964673961</v>
      </c>
    </row>
    <row r="211" spans="1:7" s="38" customFormat="1" ht="28.5" customHeight="1">
      <c r="A211" s="142" t="s">
        <v>761</v>
      </c>
      <c r="B211" s="84"/>
      <c r="C211" s="160" t="s">
        <v>1</v>
      </c>
      <c r="D211" s="141">
        <f t="shared" si="30"/>
        <v>5638.9</v>
      </c>
      <c r="E211" s="141">
        <f t="shared" si="30"/>
        <v>878.4999999999999</v>
      </c>
      <c r="F211" s="141">
        <f t="shared" si="30"/>
        <v>4760.4</v>
      </c>
      <c r="G211" s="141">
        <f t="shared" si="23"/>
        <v>15.57927964673961</v>
      </c>
    </row>
    <row r="212" spans="1:7" s="38" customFormat="1" ht="33.75" customHeight="1">
      <c r="A212" s="142" t="s">
        <v>762</v>
      </c>
      <c r="B212" s="84"/>
      <c r="C212" s="160" t="s">
        <v>864</v>
      </c>
      <c r="D212" s="141">
        <f>D213+D214+D215</f>
        <v>5638.9</v>
      </c>
      <c r="E212" s="141">
        <f>E213+E214+E215</f>
        <v>878.4999999999999</v>
      </c>
      <c r="F212" s="141">
        <f>F213+F214+F215</f>
        <v>4760.4</v>
      </c>
      <c r="G212" s="141">
        <f t="shared" si="23"/>
        <v>15.57927964673961</v>
      </c>
    </row>
    <row r="213" spans="1:7" s="38" customFormat="1" ht="63" customHeight="1">
      <c r="A213" s="142"/>
      <c r="B213" s="84" t="s">
        <v>312</v>
      </c>
      <c r="C213" s="140" t="s">
        <v>517</v>
      </c>
      <c r="D213" s="159">
        <v>4603.7</v>
      </c>
      <c r="E213" s="141">
        <f>573.4+180.2</f>
        <v>753.5999999999999</v>
      </c>
      <c r="F213" s="141">
        <f>D213-E213</f>
        <v>3850.1</v>
      </c>
      <c r="G213" s="141">
        <f t="shared" si="23"/>
        <v>16.369441970588873</v>
      </c>
    </row>
    <row r="214" spans="1:7" s="38" customFormat="1" ht="30.75" customHeight="1">
      <c r="A214" s="142"/>
      <c r="B214" s="84" t="s">
        <v>313</v>
      </c>
      <c r="C214" s="140" t="s">
        <v>518</v>
      </c>
      <c r="D214" s="159">
        <f>518+516.5</f>
        <v>1034.5</v>
      </c>
      <c r="E214" s="159">
        <f>42.2+82.7</f>
        <v>124.9</v>
      </c>
      <c r="F214" s="141">
        <f>D214-E214</f>
        <v>909.6</v>
      </c>
      <c r="G214" s="141">
        <f t="shared" si="23"/>
        <v>12.07346544224263</v>
      </c>
    </row>
    <row r="215" spans="1:7" s="38" customFormat="1" ht="19.5" customHeight="1">
      <c r="A215" s="142"/>
      <c r="B215" s="84" t="s">
        <v>314</v>
      </c>
      <c r="C215" s="140" t="s">
        <v>315</v>
      </c>
      <c r="D215" s="159">
        <v>0.7</v>
      </c>
      <c r="E215" s="159">
        <v>0</v>
      </c>
      <c r="F215" s="110">
        <f>D215-E215</f>
        <v>0.7</v>
      </c>
      <c r="G215" s="141">
        <f t="shared" si="23"/>
        <v>0</v>
      </c>
    </row>
    <row r="216" spans="1:7" s="38" customFormat="1" ht="56.25" customHeight="1">
      <c r="A216" s="155" t="s">
        <v>763</v>
      </c>
      <c r="B216" s="29"/>
      <c r="C216" s="165" t="s">
        <v>619</v>
      </c>
      <c r="D216" s="161">
        <f>D217+D230+D250</f>
        <v>37538.1</v>
      </c>
      <c r="E216" s="161">
        <f>E217+E230+E250</f>
        <v>0</v>
      </c>
      <c r="F216" s="161">
        <f>F217+F230+F250</f>
        <v>37538.1</v>
      </c>
      <c r="G216" s="161">
        <f t="shared" si="23"/>
        <v>0</v>
      </c>
    </row>
    <row r="217" spans="1:7" s="38" customFormat="1" ht="36.75" customHeight="1">
      <c r="A217" s="162" t="s">
        <v>764</v>
      </c>
      <c r="B217" s="84"/>
      <c r="C217" s="166" t="s">
        <v>628</v>
      </c>
      <c r="D217" s="141">
        <f>D218+D221+D224+D227</f>
        <v>6500</v>
      </c>
      <c r="E217" s="141">
        <f>E218+E221+E224+E227</f>
        <v>0</v>
      </c>
      <c r="F217" s="141">
        <f>F218+F221+F224+F227</f>
        <v>6500</v>
      </c>
      <c r="G217" s="141">
        <f t="shared" si="23"/>
        <v>0</v>
      </c>
    </row>
    <row r="218" spans="1:7" s="38" customFormat="1" ht="76.5" hidden="1">
      <c r="A218" s="142" t="s">
        <v>765</v>
      </c>
      <c r="B218" s="84"/>
      <c r="C218" s="163" t="s">
        <v>2</v>
      </c>
      <c r="D218" s="141">
        <f aca="true" t="shared" si="31" ref="D218:F219">D219</f>
        <v>0</v>
      </c>
      <c r="E218" s="141">
        <f t="shared" si="31"/>
        <v>0</v>
      </c>
      <c r="F218" s="141">
        <f t="shared" si="31"/>
        <v>0</v>
      </c>
      <c r="G218" s="141" t="e">
        <f t="shared" si="23"/>
        <v>#DIV/0!</v>
      </c>
    </row>
    <row r="219" spans="1:7" s="38" customFormat="1" ht="30.75" customHeight="1" hidden="1">
      <c r="A219" s="142" t="s">
        <v>766</v>
      </c>
      <c r="B219" s="84"/>
      <c r="C219" s="163" t="s">
        <v>3</v>
      </c>
      <c r="D219" s="141">
        <f t="shared" si="31"/>
        <v>0</v>
      </c>
      <c r="E219" s="141">
        <f t="shared" si="31"/>
        <v>0</v>
      </c>
      <c r="F219" s="141">
        <f t="shared" si="31"/>
        <v>0</v>
      </c>
      <c r="G219" s="141" t="e">
        <f t="shared" si="23"/>
        <v>#DIV/0!</v>
      </c>
    </row>
    <row r="220" spans="1:7" s="38" customFormat="1" ht="39" customHeight="1" hidden="1">
      <c r="A220" s="142"/>
      <c r="B220" s="84" t="s">
        <v>320</v>
      </c>
      <c r="C220" s="183" t="s">
        <v>523</v>
      </c>
      <c r="D220" s="159">
        <v>0</v>
      </c>
      <c r="E220" s="141">
        <v>0</v>
      </c>
      <c r="F220" s="110">
        <f>D220-E220</f>
        <v>0</v>
      </c>
      <c r="G220" s="141" t="e">
        <f t="shared" si="23"/>
        <v>#DIV/0!</v>
      </c>
    </row>
    <row r="221" spans="1:7" s="38" customFormat="1" ht="38.25" hidden="1">
      <c r="A221" s="142" t="s">
        <v>767</v>
      </c>
      <c r="B221" s="84"/>
      <c r="C221" s="163" t="s">
        <v>4</v>
      </c>
      <c r="D221" s="141">
        <f aca="true" t="shared" si="32" ref="D221:F222">D222</f>
        <v>0</v>
      </c>
      <c r="E221" s="141">
        <f t="shared" si="32"/>
        <v>0</v>
      </c>
      <c r="F221" s="141">
        <f t="shared" si="32"/>
        <v>0</v>
      </c>
      <c r="G221" s="141" t="e">
        <f t="shared" si="23"/>
        <v>#DIV/0!</v>
      </c>
    </row>
    <row r="222" spans="1:7" s="38" customFormat="1" ht="25.5" hidden="1">
      <c r="A222" s="142" t="s">
        <v>768</v>
      </c>
      <c r="B222" s="84"/>
      <c r="C222" s="163" t="s">
        <v>3</v>
      </c>
      <c r="D222" s="141">
        <f t="shared" si="32"/>
        <v>0</v>
      </c>
      <c r="E222" s="141">
        <f t="shared" si="32"/>
        <v>0</v>
      </c>
      <c r="F222" s="141">
        <f t="shared" si="32"/>
        <v>0</v>
      </c>
      <c r="G222" s="141" t="e">
        <f t="shared" si="23"/>
        <v>#DIV/0!</v>
      </c>
    </row>
    <row r="223" spans="1:7" s="38" customFormat="1" ht="38.25" hidden="1">
      <c r="A223" s="142"/>
      <c r="B223" s="84" t="s">
        <v>320</v>
      </c>
      <c r="C223" s="164" t="s">
        <v>523</v>
      </c>
      <c r="D223" s="159">
        <v>0</v>
      </c>
      <c r="E223" s="141">
        <v>0</v>
      </c>
      <c r="F223" s="110">
        <f>D223-E223</f>
        <v>0</v>
      </c>
      <c r="G223" s="141" t="e">
        <f t="shared" si="23"/>
        <v>#DIV/0!</v>
      </c>
    </row>
    <row r="224" spans="1:7" s="38" customFormat="1" ht="51">
      <c r="A224" s="142" t="s">
        <v>249</v>
      </c>
      <c r="B224" s="84"/>
      <c r="C224" s="164" t="s">
        <v>250</v>
      </c>
      <c r="D224" s="141">
        <f aca="true" t="shared" si="33" ref="D224:F225">D225</f>
        <v>6500</v>
      </c>
      <c r="E224" s="141">
        <f t="shared" si="33"/>
        <v>0</v>
      </c>
      <c r="F224" s="141">
        <f t="shared" si="33"/>
        <v>6500</v>
      </c>
      <c r="G224" s="141">
        <f t="shared" si="23"/>
        <v>0</v>
      </c>
    </row>
    <row r="225" spans="1:7" s="38" customFormat="1" ht="25.5">
      <c r="A225" s="142" t="s">
        <v>251</v>
      </c>
      <c r="B225" s="84"/>
      <c r="C225" s="164" t="s">
        <v>3</v>
      </c>
      <c r="D225" s="141">
        <f t="shared" si="33"/>
        <v>6500</v>
      </c>
      <c r="E225" s="141">
        <f t="shared" si="33"/>
        <v>0</v>
      </c>
      <c r="F225" s="141">
        <f t="shared" si="33"/>
        <v>6500</v>
      </c>
      <c r="G225" s="141">
        <f t="shared" si="23"/>
        <v>0</v>
      </c>
    </row>
    <row r="226" spans="1:7" s="38" customFormat="1" ht="38.25">
      <c r="A226" s="142"/>
      <c r="B226" s="84" t="s">
        <v>320</v>
      </c>
      <c r="C226" s="164" t="s">
        <v>523</v>
      </c>
      <c r="D226" s="159">
        <v>6500</v>
      </c>
      <c r="E226" s="141">
        <v>0</v>
      </c>
      <c r="F226" s="141">
        <f>D226-E226</f>
        <v>6500</v>
      </c>
      <c r="G226" s="141">
        <f t="shared" si="23"/>
        <v>0</v>
      </c>
    </row>
    <row r="227" spans="1:7" s="38" customFormat="1" ht="38.25" hidden="1">
      <c r="A227" s="142" t="s">
        <v>151</v>
      </c>
      <c r="B227" s="84"/>
      <c r="C227" s="164" t="s">
        <v>152</v>
      </c>
      <c r="D227" s="141">
        <f>D228</f>
        <v>0</v>
      </c>
      <c r="E227" s="141">
        <f>E228</f>
        <v>0</v>
      </c>
      <c r="F227" s="141">
        <f>F228</f>
        <v>0</v>
      </c>
      <c r="G227" s="141" t="e">
        <f t="shared" si="23"/>
        <v>#DIV/0!</v>
      </c>
    </row>
    <row r="228" spans="1:7" s="38" customFormat="1" ht="25.5" hidden="1">
      <c r="A228" s="142" t="s">
        <v>153</v>
      </c>
      <c r="B228" s="84"/>
      <c r="C228" s="164" t="s">
        <v>154</v>
      </c>
      <c r="D228" s="141">
        <f>D229</f>
        <v>0</v>
      </c>
      <c r="E228" s="141">
        <f>E229</f>
        <v>0</v>
      </c>
      <c r="F228" s="141">
        <f>D228-E228</f>
        <v>0</v>
      </c>
      <c r="G228" s="141" t="e">
        <f t="shared" si="23"/>
        <v>#DIV/0!</v>
      </c>
    </row>
    <row r="229" spans="1:7" s="38" customFormat="1" ht="38.25" hidden="1">
      <c r="A229" s="142"/>
      <c r="B229" s="84" t="s">
        <v>320</v>
      </c>
      <c r="C229" s="164" t="s">
        <v>523</v>
      </c>
      <c r="D229" s="159">
        <v>0</v>
      </c>
      <c r="E229" s="141">
        <v>0</v>
      </c>
      <c r="F229" s="110">
        <f>D229-E229</f>
        <v>0</v>
      </c>
      <c r="G229" s="141" t="e">
        <f t="shared" si="23"/>
        <v>#DIV/0!</v>
      </c>
    </row>
    <row r="230" spans="1:7" s="38" customFormat="1" ht="38.25">
      <c r="A230" s="162" t="s">
        <v>769</v>
      </c>
      <c r="B230" s="84"/>
      <c r="C230" s="166" t="s">
        <v>620</v>
      </c>
      <c r="D230" s="141">
        <f>D231+D238+D241+D244+D247</f>
        <v>31038.1</v>
      </c>
      <c r="E230" s="141">
        <f>E231+E238+E241+E244+E247</f>
        <v>0</v>
      </c>
      <c r="F230" s="141">
        <f>F231+F238+F241+F244+F247</f>
        <v>31038.1</v>
      </c>
      <c r="G230" s="141">
        <f t="shared" si="23"/>
        <v>0</v>
      </c>
    </row>
    <row r="231" spans="1:7" s="38" customFormat="1" ht="63.75">
      <c r="A231" s="142" t="s">
        <v>770</v>
      </c>
      <c r="B231" s="84"/>
      <c r="C231" s="163" t="s">
        <v>5</v>
      </c>
      <c r="D231" s="141">
        <f>D236+D234+D232</f>
        <v>28080</v>
      </c>
      <c r="E231" s="141">
        <f>E236+E234+E232</f>
        <v>0</v>
      </c>
      <c r="F231" s="141">
        <f>F236+F234+F232</f>
        <v>28080</v>
      </c>
      <c r="G231" s="141">
        <f t="shared" si="23"/>
        <v>0</v>
      </c>
    </row>
    <row r="232" spans="1:7" s="38" customFormat="1" ht="51">
      <c r="A232" s="142" t="s">
        <v>252</v>
      </c>
      <c r="B232" s="84"/>
      <c r="C232" s="163" t="s">
        <v>32</v>
      </c>
      <c r="D232" s="141">
        <f>D233</f>
        <v>28080</v>
      </c>
      <c r="E232" s="141">
        <f>E233</f>
        <v>0</v>
      </c>
      <c r="F232" s="141">
        <f>F233</f>
        <v>28080</v>
      </c>
      <c r="G232" s="141">
        <f t="shared" si="23"/>
        <v>0</v>
      </c>
    </row>
    <row r="233" spans="1:7" s="38" customFormat="1" ht="38.25">
      <c r="A233" s="142"/>
      <c r="B233" s="84" t="s">
        <v>320</v>
      </c>
      <c r="C233" s="164" t="s">
        <v>523</v>
      </c>
      <c r="D233" s="141">
        <v>28080</v>
      </c>
      <c r="E233" s="141">
        <v>0</v>
      </c>
      <c r="F233" s="110">
        <f>D233-E233</f>
        <v>28080</v>
      </c>
      <c r="G233" s="141">
        <f t="shared" si="23"/>
        <v>0</v>
      </c>
    </row>
    <row r="234" spans="1:7" s="38" customFormat="1" ht="51" hidden="1">
      <c r="A234" s="142" t="s">
        <v>31</v>
      </c>
      <c r="B234" s="84"/>
      <c r="C234" s="163" t="s">
        <v>32</v>
      </c>
      <c r="D234" s="141">
        <f>D235</f>
        <v>0</v>
      </c>
      <c r="E234" s="141">
        <f>E235</f>
        <v>0</v>
      </c>
      <c r="F234" s="141">
        <f>F235</f>
        <v>0</v>
      </c>
      <c r="G234" s="141">
        <v>0</v>
      </c>
    </row>
    <row r="235" spans="1:7" s="38" customFormat="1" ht="38.25" hidden="1">
      <c r="A235" s="142"/>
      <c r="B235" s="84" t="s">
        <v>320</v>
      </c>
      <c r="C235" s="164" t="s">
        <v>523</v>
      </c>
      <c r="D235" s="141">
        <v>0</v>
      </c>
      <c r="E235" s="141">
        <v>0</v>
      </c>
      <c r="F235" s="110">
        <f>D235-E235</f>
        <v>0</v>
      </c>
      <c r="G235" s="141">
        <v>0</v>
      </c>
    </row>
    <row r="236" spans="1:7" s="38" customFormat="1" ht="51" hidden="1">
      <c r="A236" s="142" t="s">
        <v>771</v>
      </c>
      <c r="B236" s="84"/>
      <c r="C236" s="163" t="s">
        <v>6</v>
      </c>
      <c r="D236" s="141">
        <f>D237</f>
        <v>0</v>
      </c>
      <c r="E236" s="141">
        <f>E237</f>
        <v>0</v>
      </c>
      <c r="F236" s="141">
        <f>F237</f>
        <v>0</v>
      </c>
      <c r="G236" s="141" t="e">
        <f t="shared" si="23"/>
        <v>#DIV/0!</v>
      </c>
    </row>
    <row r="237" spans="1:7" s="38" customFormat="1" ht="38.25" hidden="1">
      <c r="A237" s="142"/>
      <c r="B237" s="84" t="s">
        <v>320</v>
      </c>
      <c r="C237" s="164" t="s">
        <v>523</v>
      </c>
      <c r="D237" s="188">
        <v>0</v>
      </c>
      <c r="E237" s="141">
        <v>0</v>
      </c>
      <c r="F237" s="141">
        <f aca="true" t="shared" si="34" ref="F237:F243">D237-E237</f>
        <v>0</v>
      </c>
      <c r="G237" s="141" t="e">
        <f t="shared" si="23"/>
        <v>#DIV/0!</v>
      </c>
    </row>
    <row r="238" spans="1:7" s="38" customFormat="1" ht="25.5" hidden="1">
      <c r="A238" s="142" t="s">
        <v>772</v>
      </c>
      <c r="B238" s="84"/>
      <c r="C238" s="163" t="s">
        <v>7</v>
      </c>
      <c r="D238" s="141">
        <f aca="true" t="shared" si="35" ref="D238:F239">D239</f>
        <v>0</v>
      </c>
      <c r="E238" s="141">
        <f t="shared" si="35"/>
        <v>0</v>
      </c>
      <c r="F238" s="141">
        <f t="shared" si="35"/>
        <v>0</v>
      </c>
      <c r="G238" s="141" t="e">
        <f aca="true" t="shared" si="36" ref="G238:G316">E238/D238*100</f>
        <v>#DIV/0!</v>
      </c>
    </row>
    <row r="239" spans="1:7" s="38" customFormat="1" ht="38.25" hidden="1">
      <c r="A239" s="142" t="s">
        <v>773</v>
      </c>
      <c r="B239" s="84"/>
      <c r="C239" s="163" t="s">
        <v>8</v>
      </c>
      <c r="D239" s="141">
        <f t="shared" si="35"/>
        <v>0</v>
      </c>
      <c r="E239" s="141">
        <f t="shared" si="35"/>
        <v>0</v>
      </c>
      <c r="F239" s="141">
        <f t="shared" si="35"/>
        <v>0</v>
      </c>
      <c r="G239" s="141" t="e">
        <f t="shared" si="36"/>
        <v>#DIV/0!</v>
      </c>
    </row>
    <row r="240" spans="1:7" s="38" customFormat="1" ht="38.25" hidden="1">
      <c r="A240" s="142"/>
      <c r="B240" s="84" t="s">
        <v>320</v>
      </c>
      <c r="C240" s="164" t="s">
        <v>523</v>
      </c>
      <c r="D240" s="159">
        <v>0</v>
      </c>
      <c r="E240" s="141">
        <v>0</v>
      </c>
      <c r="F240" s="110">
        <f t="shared" si="34"/>
        <v>0</v>
      </c>
      <c r="G240" s="141" t="e">
        <f t="shared" si="36"/>
        <v>#DIV/0!</v>
      </c>
    </row>
    <row r="241" spans="1:7" s="38" customFormat="1" ht="55.5" customHeight="1">
      <c r="A241" s="180" t="s">
        <v>774</v>
      </c>
      <c r="B241" s="181"/>
      <c r="C241" s="184" t="s">
        <v>9</v>
      </c>
      <c r="D241" s="187">
        <f aca="true" t="shared" si="37" ref="D241:F242">D242</f>
        <v>1000</v>
      </c>
      <c r="E241" s="187">
        <f t="shared" si="37"/>
        <v>0</v>
      </c>
      <c r="F241" s="187">
        <f t="shared" si="37"/>
        <v>1000</v>
      </c>
      <c r="G241" s="141">
        <f t="shared" si="36"/>
        <v>0</v>
      </c>
    </row>
    <row r="242" spans="1:7" s="38" customFormat="1" ht="38.25">
      <c r="A242" s="180" t="s">
        <v>775</v>
      </c>
      <c r="B242" s="181"/>
      <c r="C242" s="184" t="s">
        <v>8</v>
      </c>
      <c r="D242" s="187">
        <f t="shared" si="37"/>
        <v>1000</v>
      </c>
      <c r="E242" s="187">
        <f t="shared" si="37"/>
        <v>0</v>
      </c>
      <c r="F242" s="187">
        <f t="shared" si="37"/>
        <v>1000</v>
      </c>
      <c r="G242" s="141">
        <f t="shared" si="36"/>
        <v>0</v>
      </c>
    </row>
    <row r="243" spans="1:7" s="38" customFormat="1" ht="42.75" customHeight="1">
      <c r="A243" s="180"/>
      <c r="B243" s="181" t="s">
        <v>320</v>
      </c>
      <c r="C243" s="183" t="s">
        <v>523</v>
      </c>
      <c r="D243" s="188">
        <v>1000</v>
      </c>
      <c r="E243" s="141">
        <v>0</v>
      </c>
      <c r="F243" s="110">
        <f t="shared" si="34"/>
        <v>1000</v>
      </c>
      <c r="G243" s="141">
        <f t="shared" si="36"/>
        <v>0</v>
      </c>
    </row>
    <row r="244" spans="1:7" s="38" customFormat="1" ht="51" customHeight="1">
      <c r="A244" s="142" t="s">
        <v>253</v>
      </c>
      <c r="B244" s="84"/>
      <c r="C244" s="183" t="s">
        <v>254</v>
      </c>
      <c r="D244" s="141">
        <f aca="true" t="shared" si="38" ref="D244:F245">D245</f>
        <v>1000</v>
      </c>
      <c r="E244" s="141">
        <f t="shared" si="38"/>
        <v>0</v>
      </c>
      <c r="F244" s="141">
        <f t="shared" si="38"/>
        <v>1000</v>
      </c>
      <c r="G244" s="141">
        <f t="shared" si="36"/>
        <v>0</v>
      </c>
    </row>
    <row r="245" spans="1:7" s="38" customFormat="1" ht="51">
      <c r="A245" s="142" t="s">
        <v>255</v>
      </c>
      <c r="B245" s="84"/>
      <c r="C245" s="183" t="s">
        <v>256</v>
      </c>
      <c r="D245" s="141">
        <f t="shared" si="38"/>
        <v>1000</v>
      </c>
      <c r="E245" s="141">
        <f t="shared" si="38"/>
        <v>0</v>
      </c>
      <c r="F245" s="141">
        <f t="shared" si="38"/>
        <v>1000</v>
      </c>
      <c r="G245" s="141">
        <f t="shared" si="36"/>
        <v>0</v>
      </c>
    </row>
    <row r="246" spans="1:7" s="38" customFormat="1" ht="38.25">
      <c r="A246" s="142"/>
      <c r="B246" s="84" t="s">
        <v>320</v>
      </c>
      <c r="C246" s="183" t="s">
        <v>523</v>
      </c>
      <c r="D246" s="159">
        <v>1000</v>
      </c>
      <c r="E246" s="141">
        <v>0</v>
      </c>
      <c r="F246" s="110">
        <f>D246-E246</f>
        <v>1000</v>
      </c>
      <c r="G246" s="141">
        <f t="shared" si="36"/>
        <v>0</v>
      </c>
    </row>
    <row r="247" spans="1:7" s="38" customFormat="1" ht="63.75">
      <c r="A247" s="142" t="s">
        <v>257</v>
      </c>
      <c r="B247" s="84"/>
      <c r="C247" s="163" t="s">
        <v>258</v>
      </c>
      <c r="D247" s="141">
        <f aca="true" t="shared" si="39" ref="D247:F248">D248</f>
        <v>958.1</v>
      </c>
      <c r="E247" s="141">
        <f t="shared" si="39"/>
        <v>0</v>
      </c>
      <c r="F247" s="141">
        <f t="shared" si="39"/>
        <v>958.1</v>
      </c>
      <c r="G247" s="141">
        <f t="shared" si="36"/>
        <v>0</v>
      </c>
    </row>
    <row r="248" spans="1:7" s="38" customFormat="1" ht="51">
      <c r="A248" s="142" t="s">
        <v>259</v>
      </c>
      <c r="B248" s="84"/>
      <c r="C248" s="163" t="s">
        <v>256</v>
      </c>
      <c r="D248" s="141">
        <f t="shared" si="39"/>
        <v>958.1</v>
      </c>
      <c r="E248" s="141">
        <f t="shared" si="39"/>
        <v>0</v>
      </c>
      <c r="F248" s="141">
        <f t="shared" si="39"/>
        <v>958.1</v>
      </c>
      <c r="G248" s="161">
        <v>0</v>
      </c>
    </row>
    <row r="249" spans="1:7" s="38" customFormat="1" ht="38.25">
      <c r="A249" s="142"/>
      <c r="B249" s="84" t="s">
        <v>320</v>
      </c>
      <c r="C249" s="183" t="s">
        <v>523</v>
      </c>
      <c r="D249" s="188">
        <v>958.1</v>
      </c>
      <c r="E249" s="141">
        <v>0</v>
      </c>
      <c r="F249" s="141">
        <f>D249-E249</f>
        <v>958.1</v>
      </c>
      <c r="G249" s="161">
        <v>0</v>
      </c>
    </row>
    <row r="250" spans="1:7" s="38" customFormat="1" ht="25.5" hidden="1">
      <c r="A250" s="162" t="s">
        <v>776</v>
      </c>
      <c r="B250" s="84"/>
      <c r="C250" s="166" t="s">
        <v>626</v>
      </c>
      <c r="D250" s="141">
        <f aca="true" t="shared" si="40" ref="D250:F251">D251</f>
        <v>0</v>
      </c>
      <c r="E250" s="141">
        <f t="shared" si="40"/>
        <v>0</v>
      </c>
      <c r="F250" s="141">
        <f t="shared" si="40"/>
        <v>0</v>
      </c>
      <c r="G250" s="141" t="e">
        <f t="shared" si="36"/>
        <v>#DIV/0!</v>
      </c>
    </row>
    <row r="251" spans="1:7" s="38" customFormat="1" ht="25.5" hidden="1">
      <c r="A251" s="142" t="s">
        <v>777</v>
      </c>
      <c r="B251" s="84"/>
      <c r="C251" s="163" t="s">
        <v>10</v>
      </c>
      <c r="D251" s="141">
        <f t="shared" si="40"/>
        <v>0</v>
      </c>
      <c r="E251" s="141">
        <f t="shared" si="40"/>
        <v>0</v>
      </c>
      <c r="F251" s="141">
        <f t="shared" si="40"/>
        <v>0</v>
      </c>
      <c r="G251" s="141" t="e">
        <f t="shared" si="36"/>
        <v>#DIV/0!</v>
      </c>
    </row>
    <row r="252" spans="1:7" s="38" customFormat="1" ht="25.5" hidden="1">
      <c r="A252" s="142" t="s">
        <v>778</v>
      </c>
      <c r="B252" s="84"/>
      <c r="C252" s="163" t="s">
        <v>11</v>
      </c>
      <c r="D252" s="141">
        <f>D253+D254</f>
        <v>0</v>
      </c>
      <c r="E252" s="141">
        <f>E253+E254</f>
        <v>0</v>
      </c>
      <c r="F252" s="141">
        <f>F253+F254</f>
        <v>0</v>
      </c>
      <c r="G252" s="141" t="e">
        <f t="shared" si="36"/>
        <v>#DIV/0!</v>
      </c>
    </row>
    <row r="253" spans="1:7" s="38" customFormat="1" ht="36" customHeight="1" hidden="1">
      <c r="A253" s="142"/>
      <c r="B253" s="84" t="s">
        <v>313</v>
      </c>
      <c r="C253" s="140" t="s">
        <v>518</v>
      </c>
      <c r="D253" s="159">
        <v>0</v>
      </c>
      <c r="E253" s="141">
        <v>0</v>
      </c>
      <c r="F253" s="141">
        <f>D253-E253</f>
        <v>0</v>
      </c>
      <c r="G253" s="141" t="e">
        <f t="shared" si="36"/>
        <v>#DIV/0!</v>
      </c>
    </row>
    <row r="254" spans="1:7" s="38" customFormat="1" ht="31.5" customHeight="1" hidden="1">
      <c r="A254" s="142"/>
      <c r="B254" s="84" t="s">
        <v>321</v>
      </c>
      <c r="C254" s="140" t="s">
        <v>322</v>
      </c>
      <c r="D254" s="159">
        <v>0</v>
      </c>
      <c r="E254" s="141">
        <v>0</v>
      </c>
      <c r="F254" s="110">
        <f>D254-E254</f>
        <v>0</v>
      </c>
      <c r="G254" s="141" t="e">
        <f t="shared" si="36"/>
        <v>#DIV/0!</v>
      </c>
    </row>
    <row r="255" spans="1:7" s="38" customFormat="1" ht="55.5" customHeight="1">
      <c r="A255" s="155" t="s">
        <v>779</v>
      </c>
      <c r="B255" s="29"/>
      <c r="C255" s="165" t="s">
        <v>621</v>
      </c>
      <c r="D255" s="161">
        <f>D256+D269+D273+D293+D265+D299</f>
        <v>108794.29999999999</v>
      </c>
      <c r="E255" s="161">
        <f>E256+E269+E273+E293+E265+E299</f>
        <v>15597.900000000001</v>
      </c>
      <c r="F255" s="161">
        <f>F256+F269+F273+F293+F265+F299</f>
        <v>93196.40000000001</v>
      </c>
      <c r="G255" s="161">
        <f t="shared" si="36"/>
        <v>14.337056261219573</v>
      </c>
    </row>
    <row r="256" spans="1:7" s="38" customFormat="1" ht="33" customHeight="1">
      <c r="A256" s="162" t="s">
        <v>780</v>
      </c>
      <c r="B256" s="84"/>
      <c r="C256" s="166" t="s">
        <v>622</v>
      </c>
      <c r="D256" s="141">
        <f>D257+D260</f>
        <v>74410.9</v>
      </c>
      <c r="E256" s="141">
        <f>E257+E260</f>
        <v>9731.1</v>
      </c>
      <c r="F256" s="141">
        <f>F257+F260</f>
        <v>64679.8</v>
      </c>
      <c r="G256" s="141">
        <f t="shared" si="36"/>
        <v>13.077519556946632</v>
      </c>
    </row>
    <row r="257" spans="1:7" s="38" customFormat="1" ht="42.75" customHeight="1">
      <c r="A257" s="142" t="s">
        <v>781</v>
      </c>
      <c r="B257" s="84"/>
      <c r="C257" s="163" t="s">
        <v>12</v>
      </c>
      <c r="D257" s="141">
        <f aca="true" t="shared" si="41" ref="D257:F258">D258</f>
        <v>36144.8</v>
      </c>
      <c r="E257" s="141">
        <f t="shared" si="41"/>
        <v>9731.1</v>
      </c>
      <c r="F257" s="141">
        <f t="shared" si="41"/>
        <v>26413.700000000004</v>
      </c>
      <c r="G257" s="141">
        <f t="shared" si="36"/>
        <v>26.922544875058097</v>
      </c>
    </row>
    <row r="258" spans="1:7" s="38" customFormat="1" ht="45.75" customHeight="1">
      <c r="A258" s="142" t="s">
        <v>260</v>
      </c>
      <c r="B258" s="84"/>
      <c r="C258" s="163" t="s">
        <v>261</v>
      </c>
      <c r="D258" s="141">
        <f t="shared" si="41"/>
        <v>36144.8</v>
      </c>
      <c r="E258" s="141">
        <f t="shared" si="41"/>
        <v>9731.1</v>
      </c>
      <c r="F258" s="141">
        <f t="shared" si="41"/>
        <v>26413.700000000004</v>
      </c>
      <c r="G258" s="141">
        <f t="shared" si="36"/>
        <v>26.922544875058097</v>
      </c>
    </row>
    <row r="259" spans="1:7" s="38" customFormat="1" ht="30.75" customHeight="1">
      <c r="A259" s="142"/>
      <c r="B259" s="84" t="s">
        <v>313</v>
      </c>
      <c r="C259" s="140" t="s">
        <v>518</v>
      </c>
      <c r="D259" s="159">
        <v>36144.8</v>
      </c>
      <c r="E259" s="141">
        <v>9731.1</v>
      </c>
      <c r="F259" s="141">
        <f>D259-E259</f>
        <v>26413.700000000004</v>
      </c>
      <c r="G259" s="141">
        <f t="shared" si="36"/>
        <v>26.922544875058097</v>
      </c>
    </row>
    <row r="260" spans="1:7" s="38" customFormat="1" ht="39" customHeight="1">
      <c r="A260" s="142" t="s">
        <v>782</v>
      </c>
      <c r="B260" s="84"/>
      <c r="C260" s="163" t="s">
        <v>13</v>
      </c>
      <c r="D260" s="141">
        <f>D261+D263</f>
        <v>38266.1</v>
      </c>
      <c r="E260" s="141">
        <f>E261+E263</f>
        <v>0</v>
      </c>
      <c r="F260" s="141">
        <f>F261+F263</f>
        <v>38266.1</v>
      </c>
      <c r="G260" s="141">
        <f t="shared" si="36"/>
        <v>0</v>
      </c>
    </row>
    <row r="261" spans="1:7" s="38" customFormat="1" ht="42.75" customHeight="1">
      <c r="A261" s="142" t="s">
        <v>262</v>
      </c>
      <c r="B261" s="84"/>
      <c r="C261" s="163" t="s">
        <v>263</v>
      </c>
      <c r="D261" s="141">
        <f>D262</f>
        <v>3266.1</v>
      </c>
      <c r="E261" s="141">
        <f>E262</f>
        <v>0</v>
      </c>
      <c r="F261" s="141">
        <f>F262</f>
        <v>3266.1</v>
      </c>
      <c r="G261" s="141">
        <f t="shared" si="36"/>
        <v>0</v>
      </c>
    </row>
    <row r="262" spans="1:7" s="38" customFormat="1" ht="30.75" customHeight="1">
      <c r="A262" s="142"/>
      <c r="B262" s="84" t="s">
        <v>313</v>
      </c>
      <c r="C262" s="140" t="s">
        <v>518</v>
      </c>
      <c r="D262" s="159">
        <v>3266.1</v>
      </c>
      <c r="E262" s="141">
        <v>0</v>
      </c>
      <c r="F262" s="141">
        <f>D262-E262</f>
        <v>3266.1</v>
      </c>
      <c r="G262" s="141">
        <f t="shared" si="36"/>
        <v>0</v>
      </c>
    </row>
    <row r="263" spans="1:7" s="38" customFormat="1" ht="83.25" customHeight="1">
      <c r="A263" s="142" t="s">
        <v>264</v>
      </c>
      <c r="B263" s="84"/>
      <c r="C263" s="140" t="s">
        <v>265</v>
      </c>
      <c r="D263" s="159">
        <f>D264</f>
        <v>35000</v>
      </c>
      <c r="E263" s="159">
        <f>E264</f>
        <v>0</v>
      </c>
      <c r="F263" s="141">
        <f>F264</f>
        <v>35000</v>
      </c>
      <c r="G263" s="141">
        <f>E263/D263*100</f>
        <v>0</v>
      </c>
    </row>
    <row r="264" spans="1:7" s="38" customFormat="1" ht="32.25" customHeight="1">
      <c r="A264" s="142"/>
      <c r="B264" s="84" t="s">
        <v>313</v>
      </c>
      <c r="C264" s="140" t="s">
        <v>518</v>
      </c>
      <c r="D264" s="159">
        <v>35000</v>
      </c>
      <c r="E264" s="141">
        <v>0</v>
      </c>
      <c r="F264" s="141">
        <f>D264-E264</f>
        <v>35000</v>
      </c>
      <c r="G264" s="141">
        <f t="shared" si="36"/>
        <v>0</v>
      </c>
    </row>
    <row r="265" spans="1:7" s="38" customFormat="1" ht="25.5">
      <c r="A265" s="162" t="s">
        <v>785</v>
      </c>
      <c r="B265" s="170"/>
      <c r="C265" s="182" t="s">
        <v>15</v>
      </c>
      <c r="D265" s="159">
        <f>D266</f>
        <v>300</v>
      </c>
      <c r="E265" s="159">
        <f aca="true" t="shared" si="42" ref="E265:F267">E266</f>
        <v>0</v>
      </c>
      <c r="F265" s="141">
        <f t="shared" si="42"/>
        <v>300</v>
      </c>
      <c r="G265" s="141">
        <f t="shared" si="36"/>
        <v>0</v>
      </c>
    </row>
    <row r="266" spans="1:7" s="38" customFormat="1" ht="28.5" customHeight="1">
      <c r="A266" s="142" t="s">
        <v>786</v>
      </c>
      <c r="B266" s="84"/>
      <c r="C266" s="140" t="s">
        <v>16</v>
      </c>
      <c r="D266" s="159">
        <f>D267</f>
        <v>300</v>
      </c>
      <c r="E266" s="159">
        <f t="shared" si="42"/>
        <v>0</v>
      </c>
      <c r="F266" s="141">
        <f t="shared" si="42"/>
        <v>300</v>
      </c>
      <c r="G266" s="141">
        <f t="shared" si="36"/>
        <v>0</v>
      </c>
    </row>
    <row r="267" spans="1:7" s="38" customFormat="1" ht="18.75" customHeight="1">
      <c r="A267" s="142" t="s">
        <v>787</v>
      </c>
      <c r="B267" s="84"/>
      <c r="C267" s="140" t="s">
        <v>17</v>
      </c>
      <c r="D267" s="159">
        <f>D268</f>
        <v>300</v>
      </c>
      <c r="E267" s="159">
        <f t="shared" si="42"/>
        <v>0</v>
      </c>
      <c r="F267" s="141">
        <f t="shared" si="42"/>
        <v>300</v>
      </c>
      <c r="G267" s="141">
        <f t="shared" si="36"/>
        <v>0</v>
      </c>
    </row>
    <row r="268" spans="1:7" s="38" customFormat="1" ht="27" customHeight="1">
      <c r="A268" s="142"/>
      <c r="B268" s="84" t="s">
        <v>313</v>
      </c>
      <c r="C268" s="140" t="s">
        <v>518</v>
      </c>
      <c r="D268" s="159">
        <v>300</v>
      </c>
      <c r="E268" s="141">
        <v>0</v>
      </c>
      <c r="F268" s="141">
        <f>D268-E268</f>
        <v>300</v>
      </c>
      <c r="G268" s="141">
        <f t="shared" si="36"/>
        <v>0</v>
      </c>
    </row>
    <row r="269" spans="1:7" s="38" customFormat="1" ht="31.5" customHeight="1">
      <c r="A269" s="162" t="s">
        <v>788</v>
      </c>
      <c r="B269" s="84"/>
      <c r="C269" s="166" t="s">
        <v>627</v>
      </c>
      <c r="D269" s="159">
        <f>D270</f>
        <v>300</v>
      </c>
      <c r="E269" s="159">
        <f aca="true" t="shared" si="43" ref="E269:F271">E270</f>
        <v>0</v>
      </c>
      <c r="F269" s="159">
        <f t="shared" si="43"/>
        <v>300</v>
      </c>
      <c r="G269" s="141">
        <f t="shared" si="36"/>
        <v>0</v>
      </c>
    </row>
    <row r="270" spans="1:7" s="38" customFormat="1" ht="29.25" customHeight="1">
      <c r="A270" s="142" t="s">
        <v>789</v>
      </c>
      <c r="B270" s="84"/>
      <c r="C270" s="163" t="s">
        <v>18</v>
      </c>
      <c r="D270" s="159">
        <f>D271</f>
        <v>300</v>
      </c>
      <c r="E270" s="159">
        <f t="shared" si="43"/>
        <v>0</v>
      </c>
      <c r="F270" s="159">
        <f t="shared" si="43"/>
        <v>300</v>
      </c>
      <c r="G270" s="141">
        <f t="shared" si="36"/>
        <v>0</v>
      </c>
    </row>
    <row r="271" spans="1:7" s="38" customFormat="1" ht="17.25" customHeight="1">
      <c r="A271" s="142" t="s">
        <v>790</v>
      </c>
      <c r="B271" s="84"/>
      <c r="C271" s="163" t="s">
        <v>19</v>
      </c>
      <c r="D271" s="159">
        <f>D272</f>
        <v>300</v>
      </c>
      <c r="E271" s="159">
        <f t="shared" si="43"/>
        <v>0</v>
      </c>
      <c r="F271" s="159">
        <f t="shared" si="43"/>
        <v>300</v>
      </c>
      <c r="G271" s="141">
        <f t="shared" si="36"/>
        <v>0</v>
      </c>
    </row>
    <row r="272" spans="1:7" s="38" customFormat="1" ht="38.25" customHeight="1">
      <c r="A272" s="142"/>
      <c r="B272" s="84" t="s">
        <v>313</v>
      </c>
      <c r="C272" s="140" t="s">
        <v>518</v>
      </c>
      <c r="D272" s="159">
        <v>300</v>
      </c>
      <c r="E272" s="141">
        <v>0</v>
      </c>
      <c r="F272" s="110">
        <f>D272-E272</f>
        <v>300</v>
      </c>
      <c r="G272" s="141">
        <f t="shared" si="36"/>
        <v>0</v>
      </c>
    </row>
    <row r="273" spans="1:7" s="38" customFormat="1" ht="25.5">
      <c r="A273" s="162" t="s">
        <v>791</v>
      </c>
      <c r="B273" s="84"/>
      <c r="C273" s="166" t="s">
        <v>631</v>
      </c>
      <c r="D273" s="159">
        <f>D274+D277+D280+D283+D290</f>
        <v>25018.5</v>
      </c>
      <c r="E273" s="159">
        <f>E274+E277+E280+E283+E290</f>
        <v>4011.1</v>
      </c>
      <c r="F273" s="159">
        <f>F274+F277+F280+F283+F290</f>
        <v>21007.4</v>
      </c>
      <c r="G273" s="141">
        <f t="shared" si="36"/>
        <v>16.03253592341667</v>
      </c>
    </row>
    <row r="274" spans="1:7" s="38" customFormat="1" ht="19.5" customHeight="1">
      <c r="A274" s="84" t="s">
        <v>792</v>
      </c>
      <c r="B274" s="84"/>
      <c r="C274" s="163" t="s">
        <v>20</v>
      </c>
      <c r="D274" s="159">
        <f aca="true" t="shared" si="44" ref="D274:F275">D275</f>
        <v>10613.5</v>
      </c>
      <c r="E274" s="159">
        <f t="shared" si="44"/>
        <v>3475.2</v>
      </c>
      <c r="F274" s="159">
        <f t="shared" si="44"/>
        <v>7138.3</v>
      </c>
      <c r="G274" s="141">
        <f t="shared" si="36"/>
        <v>32.743204409478494</v>
      </c>
    </row>
    <row r="275" spans="1:7" s="38" customFormat="1" ht="25.5">
      <c r="A275" s="84" t="s">
        <v>793</v>
      </c>
      <c r="B275" s="84"/>
      <c r="C275" s="163" t="s">
        <v>21</v>
      </c>
      <c r="D275" s="159">
        <f t="shared" si="44"/>
        <v>10613.5</v>
      </c>
      <c r="E275" s="159">
        <f t="shared" si="44"/>
        <v>3475.2</v>
      </c>
      <c r="F275" s="159">
        <f t="shared" si="44"/>
        <v>7138.3</v>
      </c>
      <c r="G275" s="141">
        <f t="shared" si="36"/>
        <v>32.743204409478494</v>
      </c>
    </row>
    <row r="276" spans="1:7" s="38" customFormat="1" ht="25.5">
      <c r="A276" s="155"/>
      <c r="B276" s="84" t="s">
        <v>313</v>
      </c>
      <c r="C276" s="140" t="s">
        <v>518</v>
      </c>
      <c r="D276" s="159">
        <v>10613.5</v>
      </c>
      <c r="E276" s="141">
        <v>3475.2</v>
      </c>
      <c r="F276" s="110">
        <f>D276-E276</f>
        <v>7138.3</v>
      </c>
      <c r="G276" s="141">
        <f t="shared" si="36"/>
        <v>32.743204409478494</v>
      </c>
    </row>
    <row r="277" spans="1:7" s="38" customFormat="1" ht="12.75">
      <c r="A277" s="142" t="s">
        <v>794</v>
      </c>
      <c r="B277" s="84"/>
      <c r="C277" s="163" t="s">
        <v>22</v>
      </c>
      <c r="D277" s="141">
        <f aca="true" t="shared" si="45" ref="D277:F278">D278</f>
        <v>9256.8</v>
      </c>
      <c r="E277" s="141">
        <f t="shared" si="45"/>
        <v>178.4</v>
      </c>
      <c r="F277" s="141">
        <f t="shared" si="45"/>
        <v>9078.4</v>
      </c>
      <c r="G277" s="141">
        <f t="shared" si="36"/>
        <v>1.927231872785412</v>
      </c>
    </row>
    <row r="278" spans="1:7" s="38" customFormat="1" ht="25.5">
      <c r="A278" s="142" t="s">
        <v>266</v>
      </c>
      <c r="B278" s="84"/>
      <c r="C278" s="163" t="s">
        <v>267</v>
      </c>
      <c r="D278" s="141">
        <f t="shared" si="45"/>
        <v>9256.8</v>
      </c>
      <c r="E278" s="141">
        <f t="shared" si="45"/>
        <v>178.4</v>
      </c>
      <c r="F278" s="141">
        <f t="shared" si="45"/>
        <v>9078.4</v>
      </c>
      <c r="G278" s="141">
        <f t="shared" si="36"/>
        <v>1.927231872785412</v>
      </c>
    </row>
    <row r="279" spans="1:7" s="38" customFormat="1" ht="25.5">
      <c r="A279" s="142"/>
      <c r="B279" s="84" t="s">
        <v>313</v>
      </c>
      <c r="C279" s="140" t="s">
        <v>518</v>
      </c>
      <c r="D279" s="141">
        <v>9256.8</v>
      </c>
      <c r="E279" s="141">
        <v>178.4</v>
      </c>
      <c r="F279" s="141">
        <f>D279-E279</f>
        <v>9078.4</v>
      </c>
      <c r="G279" s="141">
        <f t="shared" si="36"/>
        <v>1.927231872785412</v>
      </c>
    </row>
    <row r="280" spans="1:7" s="38" customFormat="1" ht="25.5" hidden="1">
      <c r="A280" s="142" t="s">
        <v>795</v>
      </c>
      <c r="B280" s="84"/>
      <c r="C280" s="163" t="s">
        <v>23</v>
      </c>
      <c r="D280" s="159">
        <f aca="true" t="shared" si="46" ref="D280:F281">D281</f>
        <v>0</v>
      </c>
      <c r="E280" s="159">
        <f t="shared" si="46"/>
        <v>0</v>
      </c>
      <c r="F280" s="159">
        <f t="shared" si="46"/>
        <v>0</v>
      </c>
      <c r="G280" s="141" t="e">
        <f t="shared" si="36"/>
        <v>#DIV/0!</v>
      </c>
    </row>
    <row r="281" spans="1:7" s="38" customFormat="1" ht="25.5" hidden="1">
      <c r="A281" s="142" t="s">
        <v>796</v>
      </c>
      <c r="B281" s="84"/>
      <c r="C281" s="163" t="s">
        <v>21</v>
      </c>
      <c r="D281" s="159">
        <f t="shared" si="46"/>
        <v>0</v>
      </c>
      <c r="E281" s="159">
        <f t="shared" si="46"/>
        <v>0</v>
      </c>
      <c r="F281" s="159">
        <f t="shared" si="46"/>
        <v>0</v>
      </c>
      <c r="G281" s="141" t="e">
        <f t="shared" si="36"/>
        <v>#DIV/0!</v>
      </c>
    </row>
    <row r="282" spans="1:7" s="38" customFormat="1" ht="25.5" hidden="1">
      <c r="A282" s="142"/>
      <c r="B282" s="84" t="s">
        <v>313</v>
      </c>
      <c r="C282" s="140" t="s">
        <v>518</v>
      </c>
      <c r="D282" s="159">
        <v>0</v>
      </c>
      <c r="E282" s="141">
        <v>0</v>
      </c>
      <c r="F282" s="110">
        <f>D282-E282</f>
        <v>0</v>
      </c>
      <c r="G282" s="141" t="e">
        <f t="shared" si="36"/>
        <v>#DIV/0!</v>
      </c>
    </row>
    <row r="283" spans="1:7" ht="17.25" customHeight="1">
      <c r="A283" s="142" t="s">
        <v>797</v>
      </c>
      <c r="B283" s="84"/>
      <c r="C283" s="163" t="s">
        <v>24</v>
      </c>
      <c r="D283" s="141">
        <f>D284+D286+D288</f>
        <v>5148.2</v>
      </c>
      <c r="E283" s="141">
        <f>E284+E286+E288</f>
        <v>357.5</v>
      </c>
      <c r="F283" s="141">
        <f>F284+F286+F288</f>
        <v>4790.7</v>
      </c>
      <c r="G283" s="141">
        <f t="shared" si="36"/>
        <v>6.944174662989005</v>
      </c>
    </row>
    <row r="284" spans="1:7" ht="25.5">
      <c r="A284" s="142" t="s">
        <v>268</v>
      </c>
      <c r="B284" s="84"/>
      <c r="C284" s="163" t="s">
        <v>269</v>
      </c>
      <c r="D284" s="141">
        <f>D285</f>
        <v>3093.2</v>
      </c>
      <c r="E284" s="141">
        <f>E285</f>
        <v>5.2</v>
      </c>
      <c r="F284" s="141">
        <f>F285</f>
        <v>3088</v>
      </c>
      <c r="G284" s="141">
        <f t="shared" si="36"/>
        <v>0.1681106944264839</v>
      </c>
    </row>
    <row r="285" spans="1:7" ht="25.5">
      <c r="A285" s="142"/>
      <c r="B285" s="84" t="s">
        <v>313</v>
      </c>
      <c r="C285" s="140" t="s">
        <v>518</v>
      </c>
      <c r="D285" s="159">
        <v>3093.2</v>
      </c>
      <c r="E285" s="141">
        <v>5.2</v>
      </c>
      <c r="F285" s="141">
        <f>D285-E285</f>
        <v>3088</v>
      </c>
      <c r="G285" s="141">
        <f t="shared" si="36"/>
        <v>0.1681106944264839</v>
      </c>
    </row>
    <row r="286" spans="1:7" ht="25.5">
      <c r="A286" s="142" t="s">
        <v>270</v>
      </c>
      <c r="B286" s="84"/>
      <c r="C286" s="140" t="s">
        <v>271</v>
      </c>
      <c r="D286" s="159">
        <f>D287</f>
        <v>575</v>
      </c>
      <c r="E286" s="159">
        <f>E287</f>
        <v>32.5</v>
      </c>
      <c r="F286" s="159">
        <f>F287</f>
        <v>542.5</v>
      </c>
      <c r="G286" s="141">
        <f t="shared" si="36"/>
        <v>5.6521739130434785</v>
      </c>
    </row>
    <row r="287" spans="1:7" ht="25.5">
      <c r="A287" s="142"/>
      <c r="B287" s="84" t="s">
        <v>313</v>
      </c>
      <c r="C287" s="140" t="s">
        <v>518</v>
      </c>
      <c r="D287" s="159">
        <v>575</v>
      </c>
      <c r="E287" s="141">
        <v>32.5</v>
      </c>
      <c r="F287" s="110">
        <f>D287-E287</f>
        <v>542.5</v>
      </c>
      <c r="G287" s="141">
        <f t="shared" si="36"/>
        <v>5.6521739130434785</v>
      </c>
    </row>
    <row r="288" spans="1:7" ht="25.5">
      <c r="A288" s="142" t="s">
        <v>272</v>
      </c>
      <c r="B288" s="84"/>
      <c r="C288" s="140" t="s">
        <v>273</v>
      </c>
      <c r="D288" s="159">
        <f>D289</f>
        <v>1480</v>
      </c>
      <c r="E288" s="159">
        <f>E289</f>
        <v>319.8</v>
      </c>
      <c r="F288" s="159">
        <f>F289</f>
        <v>1160.2</v>
      </c>
      <c r="G288" s="141">
        <f t="shared" si="36"/>
        <v>21.60810810810811</v>
      </c>
    </row>
    <row r="289" spans="1:7" ht="25.5">
      <c r="A289" s="142"/>
      <c r="B289" s="84" t="s">
        <v>313</v>
      </c>
      <c r="C289" s="140" t="s">
        <v>518</v>
      </c>
      <c r="D289" s="159">
        <v>1480</v>
      </c>
      <c r="E289" s="141">
        <v>319.8</v>
      </c>
      <c r="F289" s="110">
        <f>D289-E289</f>
        <v>1160.2</v>
      </c>
      <c r="G289" s="141">
        <f t="shared" si="36"/>
        <v>21.60810810810811</v>
      </c>
    </row>
    <row r="290" spans="1:7" ht="38.25" hidden="1">
      <c r="A290" s="142" t="s">
        <v>798</v>
      </c>
      <c r="B290" s="84"/>
      <c r="C290" s="163" t="s">
        <v>25</v>
      </c>
      <c r="D290" s="141">
        <f aca="true" t="shared" si="47" ref="D290:F291">D291</f>
        <v>0</v>
      </c>
      <c r="E290" s="141">
        <f t="shared" si="47"/>
        <v>0</v>
      </c>
      <c r="F290" s="141">
        <f t="shared" si="47"/>
        <v>0</v>
      </c>
      <c r="G290" s="141" t="e">
        <f t="shared" si="36"/>
        <v>#DIV/0!</v>
      </c>
    </row>
    <row r="291" spans="1:7" ht="25.5" hidden="1">
      <c r="A291" s="142" t="s">
        <v>799</v>
      </c>
      <c r="B291" s="84"/>
      <c r="C291" s="163" t="s">
        <v>21</v>
      </c>
      <c r="D291" s="141">
        <f t="shared" si="47"/>
        <v>0</v>
      </c>
      <c r="E291" s="141">
        <f t="shared" si="47"/>
        <v>0</v>
      </c>
      <c r="F291" s="141">
        <f t="shared" si="47"/>
        <v>0</v>
      </c>
      <c r="G291" s="141" t="e">
        <f t="shared" si="36"/>
        <v>#DIV/0!</v>
      </c>
    </row>
    <row r="292" spans="1:7" ht="25.5" hidden="1">
      <c r="A292" s="142"/>
      <c r="B292" s="84" t="s">
        <v>313</v>
      </c>
      <c r="C292" s="140" t="s">
        <v>518</v>
      </c>
      <c r="D292" s="188">
        <v>0</v>
      </c>
      <c r="E292" s="141">
        <v>0</v>
      </c>
      <c r="F292" s="141">
        <f>D292-E292</f>
        <v>0</v>
      </c>
      <c r="G292" s="141" t="e">
        <f t="shared" si="36"/>
        <v>#DIV/0!</v>
      </c>
    </row>
    <row r="293" spans="1:7" ht="38.25">
      <c r="A293" s="162" t="s">
        <v>800</v>
      </c>
      <c r="B293" s="84"/>
      <c r="C293" s="166" t="s">
        <v>634</v>
      </c>
      <c r="D293" s="141">
        <f aca="true" t="shared" si="48" ref="D293:F294">D294</f>
        <v>8664.9</v>
      </c>
      <c r="E293" s="141">
        <f t="shared" si="48"/>
        <v>1855.7</v>
      </c>
      <c r="F293" s="141">
        <f t="shared" si="48"/>
        <v>6809.2</v>
      </c>
      <c r="G293" s="141">
        <f t="shared" si="36"/>
        <v>21.41628870500525</v>
      </c>
    </row>
    <row r="294" spans="1:7" ht="25.5">
      <c r="A294" s="142" t="s">
        <v>801</v>
      </c>
      <c r="B294" s="84"/>
      <c r="C294" s="160" t="s">
        <v>1</v>
      </c>
      <c r="D294" s="141">
        <f t="shared" si="48"/>
        <v>8664.9</v>
      </c>
      <c r="E294" s="141">
        <f t="shared" si="48"/>
        <v>1855.7</v>
      </c>
      <c r="F294" s="141">
        <f t="shared" si="48"/>
        <v>6809.2</v>
      </c>
      <c r="G294" s="141">
        <f t="shared" si="36"/>
        <v>21.41628870500525</v>
      </c>
    </row>
    <row r="295" spans="1:7" ht="25.5">
      <c r="A295" s="142" t="s">
        <v>802</v>
      </c>
      <c r="B295" s="84"/>
      <c r="C295" s="160" t="s">
        <v>864</v>
      </c>
      <c r="D295" s="141">
        <f>D296+D297+D298</f>
        <v>8664.9</v>
      </c>
      <c r="E295" s="141">
        <f>E296+E297+E298</f>
        <v>1855.7</v>
      </c>
      <c r="F295" s="141">
        <f>F296+F297+F298</f>
        <v>6809.2</v>
      </c>
      <c r="G295" s="141">
        <f t="shared" si="36"/>
        <v>21.41628870500525</v>
      </c>
    </row>
    <row r="296" spans="1:7" ht="51">
      <c r="A296" s="142"/>
      <c r="B296" s="84" t="s">
        <v>312</v>
      </c>
      <c r="C296" s="140" t="s">
        <v>517</v>
      </c>
      <c r="D296" s="159">
        <f>5496+1659.8</f>
        <v>7155.8</v>
      </c>
      <c r="E296" s="141">
        <f>1634.8</f>
        <v>1634.8</v>
      </c>
      <c r="F296" s="141">
        <f>D296-E296</f>
        <v>5521</v>
      </c>
      <c r="G296" s="141">
        <f t="shared" si="36"/>
        <v>22.845803404231532</v>
      </c>
    </row>
    <row r="297" spans="1:7" ht="25.5">
      <c r="A297" s="155"/>
      <c r="B297" s="84" t="s">
        <v>313</v>
      </c>
      <c r="C297" s="140" t="s">
        <v>518</v>
      </c>
      <c r="D297" s="159">
        <v>1039.2</v>
      </c>
      <c r="E297" s="141">
        <v>220.9</v>
      </c>
      <c r="F297" s="141">
        <f>D297-E297</f>
        <v>818.3000000000001</v>
      </c>
      <c r="G297" s="141">
        <f t="shared" si="36"/>
        <v>21.256735950731333</v>
      </c>
    </row>
    <row r="298" spans="1:7" s="24" customFormat="1" ht="12.75">
      <c r="A298" s="142"/>
      <c r="B298" s="84" t="s">
        <v>314</v>
      </c>
      <c r="C298" s="140" t="s">
        <v>315</v>
      </c>
      <c r="D298" s="159">
        <v>469.9</v>
      </c>
      <c r="E298" s="141">
        <v>0</v>
      </c>
      <c r="F298" s="141">
        <f>D298-E298</f>
        <v>469.9</v>
      </c>
      <c r="G298" s="141">
        <f t="shared" si="36"/>
        <v>0</v>
      </c>
    </row>
    <row r="299" spans="1:7" ht="12.75">
      <c r="A299" s="162" t="s">
        <v>803</v>
      </c>
      <c r="B299" s="170"/>
      <c r="C299" s="182" t="s">
        <v>26</v>
      </c>
      <c r="D299" s="141">
        <f>D300</f>
        <v>100</v>
      </c>
      <c r="E299" s="141">
        <f aca="true" t="shared" si="49" ref="E299:F301">E300</f>
        <v>0</v>
      </c>
      <c r="F299" s="141">
        <f t="shared" si="49"/>
        <v>100</v>
      </c>
      <c r="G299" s="141">
        <f t="shared" si="36"/>
        <v>0</v>
      </c>
    </row>
    <row r="300" spans="1:7" ht="12.75">
      <c r="A300" s="142" t="s">
        <v>804</v>
      </c>
      <c r="B300" s="84"/>
      <c r="C300" s="140" t="s">
        <v>27</v>
      </c>
      <c r="D300" s="141">
        <f>D301</f>
        <v>100</v>
      </c>
      <c r="E300" s="141">
        <f t="shared" si="49"/>
        <v>0</v>
      </c>
      <c r="F300" s="141">
        <f t="shared" si="49"/>
        <v>100</v>
      </c>
      <c r="G300" s="141">
        <f t="shared" si="36"/>
        <v>0</v>
      </c>
    </row>
    <row r="301" spans="1:7" ht="12.75">
      <c r="A301" s="142" t="s">
        <v>805</v>
      </c>
      <c r="B301" s="84"/>
      <c r="C301" s="140" t="s">
        <v>28</v>
      </c>
      <c r="D301" s="141">
        <f>D302</f>
        <v>100</v>
      </c>
      <c r="E301" s="141">
        <f t="shared" si="49"/>
        <v>0</v>
      </c>
      <c r="F301" s="141">
        <f t="shared" si="49"/>
        <v>100</v>
      </c>
      <c r="G301" s="141">
        <f t="shared" si="36"/>
        <v>0</v>
      </c>
    </row>
    <row r="302" spans="1:7" ht="25.5">
      <c r="A302" s="142"/>
      <c r="B302" s="84" t="s">
        <v>313</v>
      </c>
      <c r="C302" s="140" t="s">
        <v>518</v>
      </c>
      <c r="D302" s="159">
        <v>100</v>
      </c>
      <c r="E302" s="141">
        <v>0</v>
      </c>
      <c r="F302" s="141">
        <f>D302-E302</f>
        <v>100</v>
      </c>
      <c r="G302" s="141">
        <f t="shared" si="36"/>
        <v>0</v>
      </c>
    </row>
    <row r="303" spans="1:7" ht="51">
      <c r="A303" s="155" t="s">
        <v>155</v>
      </c>
      <c r="B303" s="29"/>
      <c r="C303" s="185" t="s">
        <v>204</v>
      </c>
      <c r="D303" s="156">
        <f>D304+D307</f>
        <v>1904.4</v>
      </c>
      <c r="E303" s="156">
        <f>E304+E307</f>
        <v>0</v>
      </c>
      <c r="F303" s="156">
        <f>F304+F307</f>
        <v>1904.4</v>
      </c>
      <c r="G303" s="161">
        <f t="shared" si="36"/>
        <v>0</v>
      </c>
    </row>
    <row r="304" spans="1:7" ht="25.5" hidden="1">
      <c r="A304" s="142" t="s">
        <v>156</v>
      </c>
      <c r="B304" s="84"/>
      <c r="C304" s="140" t="s">
        <v>207</v>
      </c>
      <c r="D304" s="159">
        <f aca="true" t="shared" si="50" ref="D304:F305">D305</f>
        <v>0</v>
      </c>
      <c r="E304" s="159">
        <f t="shared" si="50"/>
        <v>0</v>
      </c>
      <c r="F304" s="159">
        <f t="shared" si="50"/>
        <v>0</v>
      </c>
      <c r="G304" s="141" t="e">
        <f t="shared" si="36"/>
        <v>#DIV/0!</v>
      </c>
    </row>
    <row r="305" spans="1:7" ht="25.5" hidden="1">
      <c r="A305" s="142" t="s">
        <v>201</v>
      </c>
      <c r="B305" s="84"/>
      <c r="C305" s="183" t="s">
        <v>203</v>
      </c>
      <c r="D305" s="159">
        <f t="shared" si="50"/>
        <v>0</v>
      </c>
      <c r="E305" s="159">
        <f t="shared" si="50"/>
        <v>0</v>
      </c>
      <c r="F305" s="159">
        <f t="shared" si="50"/>
        <v>0</v>
      </c>
      <c r="G305" s="141" t="e">
        <f t="shared" si="36"/>
        <v>#DIV/0!</v>
      </c>
    </row>
    <row r="306" spans="1:7" ht="25.5" hidden="1">
      <c r="A306" s="142"/>
      <c r="B306" s="84" t="s">
        <v>313</v>
      </c>
      <c r="C306" s="140" t="s">
        <v>518</v>
      </c>
      <c r="D306" s="159">
        <v>0</v>
      </c>
      <c r="E306" s="141">
        <v>0</v>
      </c>
      <c r="F306" s="141">
        <f>D306-E306</f>
        <v>0</v>
      </c>
      <c r="G306" s="141" t="e">
        <f t="shared" si="36"/>
        <v>#DIV/0!</v>
      </c>
    </row>
    <row r="307" spans="1:7" ht="38.25">
      <c r="A307" s="142" t="s">
        <v>158</v>
      </c>
      <c r="B307" s="84"/>
      <c r="C307" s="140" t="s">
        <v>205</v>
      </c>
      <c r="D307" s="159">
        <f>D308+D310</f>
        <v>1904.4</v>
      </c>
      <c r="E307" s="159">
        <f>E308+E310</f>
        <v>0</v>
      </c>
      <c r="F307" s="159">
        <f>F308+F310</f>
        <v>1904.4</v>
      </c>
      <c r="G307" s="141">
        <f t="shared" si="36"/>
        <v>0</v>
      </c>
    </row>
    <row r="308" spans="1:7" ht="25.5">
      <c r="A308" s="142" t="s">
        <v>159</v>
      </c>
      <c r="B308" s="84"/>
      <c r="C308" s="140" t="s">
        <v>160</v>
      </c>
      <c r="D308" s="159">
        <f>D309</f>
        <v>1904.4</v>
      </c>
      <c r="E308" s="159">
        <f>E309</f>
        <v>0</v>
      </c>
      <c r="F308" s="159">
        <f>F309</f>
        <v>1904.4</v>
      </c>
      <c r="G308" s="141">
        <f t="shared" si="36"/>
        <v>0</v>
      </c>
    </row>
    <row r="309" spans="1:7" ht="25.5">
      <c r="A309" s="142"/>
      <c r="B309" s="84" t="s">
        <v>313</v>
      </c>
      <c r="C309" s="140" t="s">
        <v>518</v>
      </c>
      <c r="D309" s="159">
        <v>1904.4</v>
      </c>
      <c r="E309" s="141">
        <v>0</v>
      </c>
      <c r="F309" s="141">
        <f>D309-E309</f>
        <v>1904.4</v>
      </c>
      <c r="G309" s="141">
        <f t="shared" si="36"/>
        <v>0</v>
      </c>
    </row>
    <row r="310" spans="1:7" ht="25.5" hidden="1">
      <c r="A310" s="142" t="s">
        <v>161</v>
      </c>
      <c r="B310" s="84"/>
      <c r="C310" s="140" t="s">
        <v>157</v>
      </c>
      <c r="D310" s="159">
        <f>D311</f>
        <v>0</v>
      </c>
      <c r="E310" s="159">
        <f>E311</f>
        <v>0</v>
      </c>
      <c r="F310" s="141">
        <f>D310-E310</f>
        <v>0</v>
      </c>
      <c r="G310" s="141" t="e">
        <f>E310/D310*100</f>
        <v>#DIV/0!</v>
      </c>
    </row>
    <row r="311" spans="1:7" ht="25.5" hidden="1">
      <c r="A311" s="142"/>
      <c r="B311" s="84" t="s">
        <v>313</v>
      </c>
      <c r="C311" s="140" t="s">
        <v>518</v>
      </c>
      <c r="D311" s="159">
        <v>0</v>
      </c>
      <c r="E311" s="141">
        <v>0</v>
      </c>
      <c r="F311" s="141">
        <f>D311-E311</f>
        <v>0</v>
      </c>
      <c r="G311" s="141" t="e">
        <f>E311/D311*100</f>
        <v>#DIV/0!</v>
      </c>
    </row>
    <row r="312" spans="1:7" ht="76.5">
      <c r="A312" s="155" t="s">
        <v>274</v>
      </c>
      <c r="B312" s="29"/>
      <c r="C312" s="185" t="s">
        <v>275</v>
      </c>
      <c r="D312" s="156">
        <f aca="true" t="shared" si="51" ref="D312:F313">D313</f>
        <v>112.9</v>
      </c>
      <c r="E312" s="156">
        <f t="shared" si="51"/>
        <v>0</v>
      </c>
      <c r="F312" s="156">
        <f t="shared" si="51"/>
        <v>112.9</v>
      </c>
      <c r="G312" s="161">
        <f>E312/D312*100</f>
        <v>0</v>
      </c>
    </row>
    <row r="313" spans="1:7" ht="76.5">
      <c r="A313" s="142" t="s">
        <v>276</v>
      </c>
      <c r="B313" s="84"/>
      <c r="C313" s="140" t="s">
        <v>275</v>
      </c>
      <c r="D313" s="159">
        <f t="shared" si="51"/>
        <v>112.9</v>
      </c>
      <c r="E313" s="159">
        <f t="shared" si="51"/>
        <v>0</v>
      </c>
      <c r="F313" s="159">
        <f t="shared" si="51"/>
        <v>112.9</v>
      </c>
      <c r="G313" s="141">
        <f>E313/D313*100</f>
        <v>0</v>
      </c>
    </row>
    <row r="314" spans="1:7" ht="12.75">
      <c r="A314" s="142"/>
      <c r="B314" s="84" t="s">
        <v>319</v>
      </c>
      <c r="C314" s="140" t="s">
        <v>405</v>
      </c>
      <c r="D314" s="159">
        <v>112.9</v>
      </c>
      <c r="E314" s="141">
        <v>0</v>
      </c>
      <c r="F314" s="141">
        <f>D314-E314</f>
        <v>112.9</v>
      </c>
      <c r="G314" s="141">
        <f>E314/D314*100</f>
        <v>0</v>
      </c>
    </row>
    <row r="315" spans="1:7" ht="25.5">
      <c r="A315" s="155" t="s">
        <v>806</v>
      </c>
      <c r="B315" s="29"/>
      <c r="C315" s="165" t="s">
        <v>602</v>
      </c>
      <c r="D315" s="161">
        <f>D316+D320+D324+D322+D326+D330+D328</f>
        <v>28143.199999999997</v>
      </c>
      <c r="E315" s="161">
        <f>E316+E320+E324+E322+E326+E330+E328</f>
        <v>4631.2</v>
      </c>
      <c r="F315" s="161">
        <f>F316+F320+F324+F322+F326+F330+F328</f>
        <v>23512</v>
      </c>
      <c r="G315" s="161">
        <f t="shared" si="36"/>
        <v>16.45584013189687</v>
      </c>
    </row>
    <row r="316" spans="1:7" ht="25.5">
      <c r="A316" s="142" t="s">
        <v>807</v>
      </c>
      <c r="B316" s="84"/>
      <c r="C316" s="163" t="s">
        <v>823</v>
      </c>
      <c r="D316" s="141">
        <f>D317+D318+D319</f>
        <v>23242.2</v>
      </c>
      <c r="E316" s="141">
        <f>E317+E318+E319</f>
        <v>3801.5</v>
      </c>
      <c r="F316" s="141">
        <f>F317+F318+F319</f>
        <v>19440.7</v>
      </c>
      <c r="G316" s="141">
        <f t="shared" si="36"/>
        <v>16.356024816927828</v>
      </c>
    </row>
    <row r="317" spans="1:7" ht="51">
      <c r="A317" s="142"/>
      <c r="B317" s="84" t="s">
        <v>312</v>
      </c>
      <c r="C317" s="140" t="s">
        <v>517</v>
      </c>
      <c r="D317" s="159">
        <f>15075.1+160.2+4552.6</f>
        <v>19787.9</v>
      </c>
      <c r="E317" s="141">
        <v>3239.1</v>
      </c>
      <c r="F317" s="141">
        <f>D317-E317</f>
        <v>16548.800000000003</v>
      </c>
      <c r="G317" s="141">
        <f aca="true" t="shared" si="52" ref="G317:G380">E317/D317*100</f>
        <v>16.369094244462524</v>
      </c>
    </row>
    <row r="318" spans="1:7" ht="25.5">
      <c r="A318" s="142"/>
      <c r="B318" s="84" t="s">
        <v>313</v>
      </c>
      <c r="C318" s="140" t="s">
        <v>518</v>
      </c>
      <c r="D318" s="159">
        <f>1015.4+2422.7</f>
        <v>3438.1</v>
      </c>
      <c r="E318" s="141">
        <f>156.5+403</f>
        <v>559.5</v>
      </c>
      <c r="F318" s="141">
        <f>D318-E318</f>
        <v>2878.6</v>
      </c>
      <c r="G318" s="141">
        <f t="shared" si="52"/>
        <v>16.27352316686542</v>
      </c>
    </row>
    <row r="319" spans="1:7" ht="18" customHeight="1">
      <c r="A319" s="142"/>
      <c r="B319" s="84" t="s">
        <v>314</v>
      </c>
      <c r="C319" s="140" t="s">
        <v>315</v>
      </c>
      <c r="D319" s="159">
        <f>1.9+10.7+3.6</f>
        <v>16.2</v>
      </c>
      <c r="E319" s="141">
        <f>2.9</f>
        <v>2.9</v>
      </c>
      <c r="F319" s="141">
        <f aca="true" t="shared" si="53" ref="F319:F331">D319-E319</f>
        <v>13.299999999999999</v>
      </c>
      <c r="G319" s="141">
        <f t="shared" si="52"/>
        <v>17.901234567901234</v>
      </c>
    </row>
    <row r="320" spans="1:7" ht="18.75" customHeight="1">
      <c r="A320" s="142" t="s">
        <v>808</v>
      </c>
      <c r="B320" s="84"/>
      <c r="C320" s="160" t="s">
        <v>516</v>
      </c>
      <c r="D320" s="141">
        <f>D321</f>
        <v>1351.6</v>
      </c>
      <c r="E320" s="141">
        <f>E321</f>
        <v>293.1</v>
      </c>
      <c r="F320" s="141">
        <f>F321</f>
        <v>1058.5</v>
      </c>
      <c r="G320" s="141">
        <f t="shared" si="52"/>
        <v>21.68540988458124</v>
      </c>
    </row>
    <row r="321" spans="1:7" ht="51">
      <c r="A321" s="142"/>
      <c r="B321" s="84" t="s">
        <v>312</v>
      </c>
      <c r="C321" s="140" t="s">
        <v>517</v>
      </c>
      <c r="D321" s="159">
        <v>1351.6</v>
      </c>
      <c r="E321" s="141">
        <v>293.1</v>
      </c>
      <c r="F321" s="141">
        <f t="shared" si="53"/>
        <v>1058.5</v>
      </c>
      <c r="G321" s="141">
        <f t="shared" si="52"/>
        <v>21.68540988458124</v>
      </c>
    </row>
    <row r="322" spans="1:7" ht="25.5">
      <c r="A322" s="142" t="s">
        <v>809</v>
      </c>
      <c r="B322" s="84"/>
      <c r="C322" s="163" t="s">
        <v>534</v>
      </c>
      <c r="D322" s="141">
        <f>D323</f>
        <v>1351.6</v>
      </c>
      <c r="E322" s="141">
        <f>E323</f>
        <v>198</v>
      </c>
      <c r="F322" s="141">
        <f>F323</f>
        <v>1153.6</v>
      </c>
      <c r="G322" s="141">
        <f t="shared" si="52"/>
        <v>14.649304527966855</v>
      </c>
    </row>
    <row r="323" spans="1:7" ht="51">
      <c r="A323" s="84"/>
      <c r="B323" s="84" t="s">
        <v>312</v>
      </c>
      <c r="C323" s="140" t="s">
        <v>517</v>
      </c>
      <c r="D323" s="159">
        <v>1351.6</v>
      </c>
      <c r="E323" s="141">
        <v>198</v>
      </c>
      <c r="F323" s="141">
        <f t="shared" si="53"/>
        <v>1153.6</v>
      </c>
      <c r="G323" s="141">
        <f t="shared" si="52"/>
        <v>14.649304527966855</v>
      </c>
    </row>
    <row r="324" spans="1:7" ht="25.5">
      <c r="A324" s="142" t="s">
        <v>810</v>
      </c>
      <c r="B324" s="84"/>
      <c r="C324" s="163" t="s">
        <v>515</v>
      </c>
      <c r="D324" s="141">
        <f>D325</f>
        <v>2031.6</v>
      </c>
      <c r="E324" s="141">
        <f>E325</f>
        <v>338.6</v>
      </c>
      <c r="F324" s="141">
        <f>F325</f>
        <v>1693</v>
      </c>
      <c r="G324" s="141">
        <f t="shared" si="52"/>
        <v>16.666666666666668</v>
      </c>
    </row>
    <row r="325" spans="1:7" ht="51">
      <c r="A325" s="142"/>
      <c r="B325" s="84" t="s">
        <v>312</v>
      </c>
      <c r="C325" s="140" t="s">
        <v>517</v>
      </c>
      <c r="D325" s="159">
        <v>2031.6</v>
      </c>
      <c r="E325" s="141">
        <v>338.6</v>
      </c>
      <c r="F325" s="141">
        <f t="shared" si="53"/>
        <v>1693</v>
      </c>
      <c r="G325" s="141">
        <f t="shared" si="52"/>
        <v>16.666666666666668</v>
      </c>
    </row>
    <row r="326" spans="1:7" ht="25.5">
      <c r="A326" s="142" t="s">
        <v>277</v>
      </c>
      <c r="B326" s="84"/>
      <c r="C326" s="140" t="s">
        <v>279</v>
      </c>
      <c r="D326" s="141">
        <f>D327</f>
        <v>25.9</v>
      </c>
      <c r="E326" s="141">
        <f>E327</f>
        <v>0</v>
      </c>
      <c r="F326" s="141">
        <f>F327</f>
        <v>25.9</v>
      </c>
      <c r="G326" s="141">
        <f t="shared" si="52"/>
        <v>0</v>
      </c>
    </row>
    <row r="327" spans="1:7" ht="25.5">
      <c r="A327" s="142"/>
      <c r="B327" s="84" t="s">
        <v>313</v>
      </c>
      <c r="C327" s="140" t="s">
        <v>518</v>
      </c>
      <c r="D327" s="159">
        <v>25.9</v>
      </c>
      <c r="E327" s="141">
        <v>0</v>
      </c>
      <c r="F327" s="110">
        <f t="shared" si="53"/>
        <v>25.9</v>
      </c>
      <c r="G327" s="141">
        <f t="shared" si="52"/>
        <v>0</v>
      </c>
    </row>
    <row r="328" spans="1:7" ht="38.25">
      <c r="A328" s="142" t="s">
        <v>278</v>
      </c>
      <c r="B328" s="84"/>
      <c r="C328" s="140" t="s">
        <v>76</v>
      </c>
      <c r="D328" s="159">
        <f>D329</f>
        <v>140.3</v>
      </c>
      <c r="E328" s="159">
        <f>E329</f>
        <v>0</v>
      </c>
      <c r="F328" s="159">
        <f>F329</f>
        <v>140.3</v>
      </c>
      <c r="G328" s="141">
        <f t="shared" si="52"/>
        <v>0</v>
      </c>
    </row>
    <row r="329" spans="1:7" ht="51">
      <c r="A329" s="142"/>
      <c r="B329" s="84" t="s">
        <v>312</v>
      </c>
      <c r="C329" s="140" t="s">
        <v>517</v>
      </c>
      <c r="D329" s="159">
        <v>140.3</v>
      </c>
      <c r="E329" s="141">
        <v>0</v>
      </c>
      <c r="F329" s="110">
        <f t="shared" si="53"/>
        <v>140.3</v>
      </c>
      <c r="G329" s="141">
        <f t="shared" si="52"/>
        <v>0</v>
      </c>
    </row>
    <row r="330" spans="1:7" ht="76.5" hidden="1">
      <c r="A330" s="142" t="s">
        <v>811</v>
      </c>
      <c r="B330" s="84"/>
      <c r="C330" s="140" t="s">
        <v>654</v>
      </c>
      <c r="D330" s="141">
        <f>D331</f>
        <v>0</v>
      </c>
      <c r="E330" s="141">
        <f>E331</f>
        <v>0</v>
      </c>
      <c r="F330" s="141">
        <f>F331</f>
        <v>0</v>
      </c>
      <c r="G330" s="141" t="e">
        <f t="shared" si="52"/>
        <v>#DIV/0!</v>
      </c>
    </row>
    <row r="331" spans="1:7" ht="51" hidden="1">
      <c r="A331" s="142"/>
      <c r="B331" s="84" t="s">
        <v>312</v>
      </c>
      <c r="C331" s="140" t="s">
        <v>517</v>
      </c>
      <c r="D331" s="159">
        <v>0</v>
      </c>
      <c r="E331" s="141">
        <v>0</v>
      </c>
      <c r="F331" s="110">
        <f t="shared" si="53"/>
        <v>0</v>
      </c>
      <c r="G331" s="141" t="e">
        <f t="shared" si="52"/>
        <v>#DIV/0!</v>
      </c>
    </row>
    <row r="332" spans="1:7" ht="38.25">
      <c r="A332" s="155" t="s">
        <v>812</v>
      </c>
      <c r="B332" s="29"/>
      <c r="C332" s="185" t="s">
        <v>599</v>
      </c>
      <c r="D332" s="161">
        <f>D333</f>
        <v>367.9</v>
      </c>
      <c r="E332" s="161">
        <f aca="true" t="shared" si="54" ref="D332:F333">E333</f>
        <v>92</v>
      </c>
      <c r="F332" s="161">
        <f t="shared" si="54"/>
        <v>275.9</v>
      </c>
      <c r="G332" s="161">
        <f t="shared" si="52"/>
        <v>25.006795324816526</v>
      </c>
    </row>
    <row r="333" spans="1:7" ht="12.75">
      <c r="A333" s="142" t="s">
        <v>162</v>
      </c>
      <c r="B333" s="84"/>
      <c r="C333" s="140" t="s">
        <v>163</v>
      </c>
      <c r="D333" s="141">
        <f t="shared" si="54"/>
        <v>367.9</v>
      </c>
      <c r="E333" s="141">
        <f t="shared" si="54"/>
        <v>92</v>
      </c>
      <c r="F333" s="141">
        <f t="shared" si="54"/>
        <v>275.9</v>
      </c>
      <c r="G333" s="141">
        <f t="shared" si="52"/>
        <v>25.006795324816526</v>
      </c>
    </row>
    <row r="334" spans="1:7" ht="12.75">
      <c r="A334" s="142"/>
      <c r="B334" s="84" t="s">
        <v>319</v>
      </c>
      <c r="C334" s="140" t="s">
        <v>405</v>
      </c>
      <c r="D334" s="159">
        <v>367.9</v>
      </c>
      <c r="E334" s="141">
        <v>92</v>
      </c>
      <c r="F334" s="110">
        <f>D334-E334</f>
        <v>275.9</v>
      </c>
      <c r="G334" s="141">
        <f t="shared" si="52"/>
        <v>25.006795324816526</v>
      </c>
    </row>
    <row r="335" spans="1:7" ht="25.5">
      <c r="A335" s="155" t="s">
        <v>813</v>
      </c>
      <c r="B335" s="29"/>
      <c r="C335" s="165" t="s">
        <v>609</v>
      </c>
      <c r="D335" s="161">
        <f>D336+D339+D342+D344+D350+D348+D352+D346</f>
        <v>7090.900000000001</v>
      </c>
      <c r="E335" s="161">
        <f>E336+E339+E342+E344+E350+E348+E352+E346</f>
        <v>62.900000000000006</v>
      </c>
      <c r="F335" s="161">
        <f>F336+F339+F342+F344+F350+F348+F352+F346</f>
        <v>7028</v>
      </c>
      <c r="G335" s="161">
        <f t="shared" si="52"/>
        <v>0.8870524192979734</v>
      </c>
    </row>
    <row r="336" spans="1:7" ht="38.25">
      <c r="A336" s="142" t="s">
        <v>814</v>
      </c>
      <c r="B336" s="84"/>
      <c r="C336" s="160" t="s">
        <v>85</v>
      </c>
      <c r="D336" s="141">
        <f>SUM(D337:D338)</f>
        <v>5973.400000000001</v>
      </c>
      <c r="E336" s="141">
        <f>SUM(E337:E338)</f>
        <v>3</v>
      </c>
      <c r="F336" s="141">
        <f>SUM(F337:F338)</f>
        <v>5970.400000000001</v>
      </c>
      <c r="G336" s="141">
        <f t="shared" si="52"/>
        <v>0.05022265376502493</v>
      </c>
    </row>
    <row r="337" spans="1:7" ht="38.25">
      <c r="A337" s="167"/>
      <c r="B337" s="168" t="s">
        <v>320</v>
      </c>
      <c r="C337" s="164" t="s">
        <v>523</v>
      </c>
      <c r="D337" s="159">
        <v>5666.1</v>
      </c>
      <c r="E337" s="141">
        <v>0</v>
      </c>
      <c r="F337" s="110">
        <f aca="true" t="shared" si="55" ref="F337:F353">D337-E337</f>
        <v>5666.1</v>
      </c>
      <c r="G337" s="141">
        <f t="shared" si="52"/>
        <v>0</v>
      </c>
    </row>
    <row r="338" spans="1:7" ht="21" customHeight="1">
      <c r="A338" s="167"/>
      <c r="B338" s="84" t="s">
        <v>314</v>
      </c>
      <c r="C338" s="140" t="s">
        <v>315</v>
      </c>
      <c r="D338" s="159">
        <v>307.3</v>
      </c>
      <c r="E338" s="141">
        <v>3</v>
      </c>
      <c r="F338" s="110">
        <f t="shared" si="55"/>
        <v>304.3</v>
      </c>
      <c r="G338" s="141">
        <f t="shared" si="52"/>
        <v>0.9762447120078099</v>
      </c>
    </row>
    <row r="339" spans="1:7" ht="25.5">
      <c r="A339" s="142" t="s">
        <v>815</v>
      </c>
      <c r="B339" s="167"/>
      <c r="C339" s="163" t="s">
        <v>185</v>
      </c>
      <c r="D339" s="141">
        <f>D340+D341</f>
        <v>195.5</v>
      </c>
      <c r="E339" s="141">
        <f>E340+E341</f>
        <v>6</v>
      </c>
      <c r="F339" s="141">
        <f>F340+F341</f>
        <v>189.5</v>
      </c>
      <c r="G339" s="141">
        <f t="shared" si="52"/>
        <v>3.0690537084398977</v>
      </c>
    </row>
    <row r="340" spans="1:7" ht="21" customHeight="1">
      <c r="A340" s="142"/>
      <c r="B340" s="84" t="s">
        <v>316</v>
      </c>
      <c r="C340" s="140" t="s">
        <v>317</v>
      </c>
      <c r="D340" s="159">
        <v>150.5</v>
      </c>
      <c r="E340" s="141">
        <v>6</v>
      </c>
      <c r="F340" s="141">
        <f t="shared" si="55"/>
        <v>144.5</v>
      </c>
      <c r="G340" s="141">
        <f t="shared" si="52"/>
        <v>3.9867109634551494</v>
      </c>
    </row>
    <row r="341" spans="1:7" ht="18" customHeight="1">
      <c r="A341" s="142"/>
      <c r="B341" s="84" t="s">
        <v>314</v>
      </c>
      <c r="C341" s="140" t="s">
        <v>315</v>
      </c>
      <c r="D341" s="159">
        <v>45</v>
      </c>
      <c r="E341" s="141">
        <v>0</v>
      </c>
      <c r="F341" s="141">
        <f t="shared" si="55"/>
        <v>45</v>
      </c>
      <c r="G341" s="141">
        <f t="shared" si="52"/>
        <v>0</v>
      </c>
    </row>
    <row r="342" spans="1:7" ht="17.25" customHeight="1">
      <c r="A342" s="142" t="s">
        <v>816</v>
      </c>
      <c r="B342" s="84"/>
      <c r="C342" s="184" t="s">
        <v>519</v>
      </c>
      <c r="D342" s="141">
        <f>D343</f>
        <v>85</v>
      </c>
      <c r="E342" s="141">
        <f>E343</f>
        <v>3.3</v>
      </c>
      <c r="F342" s="141">
        <f>F343</f>
        <v>81.7</v>
      </c>
      <c r="G342" s="141">
        <f t="shared" si="52"/>
        <v>3.88235294117647</v>
      </c>
    </row>
    <row r="343" spans="1:7" ht="25.5">
      <c r="A343" s="142"/>
      <c r="B343" s="84" t="s">
        <v>313</v>
      </c>
      <c r="C343" s="140" t="s">
        <v>518</v>
      </c>
      <c r="D343" s="159">
        <v>85</v>
      </c>
      <c r="E343" s="141">
        <v>3.3</v>
      </c>
      <c r="F343" s="141">
        <f t="shared" si="55"/>
        <v>81.7</v>
      </c>
      <c r="G343" s="141">
        <f t="shared" si="52"/>
        <v>3.88235294117647</v>
      </c>
    </row>
    <row r="344" spans="1:7" ht="25.5">
      <c r="A344" s="168" t="s">
        <v>817</v>
      </c>
      <c r="B344" s="167"/>
      <c r="C344" s="184" t="s">
        <v>610</v>
      </c>
      <c r="D344" s="141">
        <f>D345</f>
        <v>336.8</v>
      </c>
      <c r="E344" s="141">
        <f>E345</f>
        <v>50.6</v>
      </c>
      <c r="F344" s="141">
        <f>F345</f>
        <v>286.2</v>
      </c>
      <c r="G344" s="141">
        <f t="shared" si="52"/>
        <v>15.02375296912114</v>
      </c>
    </row>
    <row r="345" spans="1:7" ht="19.5" customHeight="1">
      <c r="A345" s="142"/>
      <c r="B345" s="84" t="s">
        <v>316</v>
      </c>
      <c r="C345" s="140" t="s">
        <v>317</v>
      </c>
      <c r="D345" s="159">
        <v>336.8</v>
      </c>
      <c r="E345" s="141">
        <v>50.6</v>
      </c>
      <c r="F345" s="141">
        <f t="shared" si="55"/>
        <v>286.2</v>
      </c>
      <c r="G345" s="141">
        <f t="shared" si="52"/>
        <v>15.02375296912114</v>
      </c>
    </row>
    <row r="346" spans="1:7" ht="33" customHeight="1" hidden="1">
      <c r="A346" s="142" t="s">
        <v>191</v>
      </c>
      <c r="B346" s="84"/>
      <c r="C346" s="140" t="s">
        <v>78</v>
      </c>
      <c r="D346" s="159">
        <f>D347</f>
        <v>0</v>
      </c>
      <c r="E346" s="159">
        <f>E347</f>
        <v>0</v>
      </c>
      <c r="F346" s="159">
        <f>F347</f>
        <v>0</v>
      </c>
      <c r="G346" s="141" t="e">
        <f t="shared" si="52"/>
        <v>#DIV/0!</v>
      </c>
    </row>
    <row r="347" spans="1:7" ht="32.25" customHeight="1" hidden="1">
      <c r="A347" s="142"/>
      <c r="B347" s="84" t="s">
        <v>321</v>
      </c>
      <c r="C347" s="140" t="s">
        <v>322</v>
      </c>
      <c r="D347" s="159">
        <v>0</v>
      </c>
      <c r="E347" s="141">
        <v>0</v>
      </c>
      <c r="F347" s="141">
        <f t="shared" si="55"/>
        <v>0</v>
      </c>
      <c r="G347" s="141" t="e">
        <f t="shared" si="52"/>
        <v>#DIV/0!</v>
      </c>
    </row>
    <row r="348" spans="1:7" ht="19.5" customHeight="1">
      <c r="A348" s="142" t="s">
        <v>280</v>
      </c>
      <c r="B348" s="84"/>
      <c r="C348" s="140" t="s">
        <v>179</v>
      </c>
      <c r="D348" s="159">
        <f>D349</f>
        <v>500.2</v>
      </c>
      <c r="E348" s="159">
        <f>E349</f>
        <v>0</v>
      </c>
      <c r="F348" s="141">
        <f>F349</f>
        <v>500.2</v>
      </c>
      <c r="G348" s="141">
        <f t="shared" si="52"/>
        <v>0</v>
      </c>
    </row>
    <row r="349" spans="1:7" ht="30" customHeight="1">
      <c r="A349" s="142"/>
      <c r="B349" s="84" t="s">
        <v>313</v>
      </c>
      <c r="C349" s="140" t="s">
        <v>518</v>
      </c>
      <c r="D349" s="159">
        <v>500.2</v>
      </c>
      <c r="E349" s="141">
        <v>0</v>
      </c>
      <c r="F349" s="141">
        <f t="shared" si="55"/>
        <v>500.2</v>
      </c>
      <c r="G349" s="141">
        <f t="shared" si="52"/>
        <v>0</v>
      </c>
    </row>
    <row r="350" spans="1:7" ht="33.75" customHeight="1" hidden="1">
      <c r="A350" s="142" t="s">
        <v>77</v>
      </c>
      <c r="B350" s="84"/>
      <c r="C350" s="140" t="s">
        <v>78</v>
      </c>
      <c r="D350" s="159">
        <f>D351</f>
        <v>0</v>
      </c>
      <c r="E350" s="159">
        <f>E351</f>
        <v>0</v>
      </c>
      <c r="F350" s="141">
        <f>F351</f>
        <v>0</v>
      </c>
      <c r="G350" s="141" t="e">
        <f t="shared" si="52"/>
        <v>#DIV/0!</v>
      </c>
    </row>
    <row r="351" spans="1:7" ht="32.25" customHeight="1" hidden="1">
      <c r="A351" s="142"/>
      <c r="B351" s="84" t="s">
        <v>321</v>
      </c>
      <c r="C351" s="140" t="s">
        <v>322</v>
      </c>
      <c r="D351" s="159">
        <v>0</v>
      </c>
      <c r="E351" s="141">
        <v>0</v>
      </c>
      <c r="F351" s="141">
        <f t="shared" si="55"/>
        <v>0</v>
      </c>
      <c r="G351" s="141" t="e">
        <f t="shared" si="52"/>
        <v>#DIV/0!</v>
      </c>
    </row>
    <row r="352" spans="1:7" ht="25.5" customHeight="1" hidden="1">
      <c r="A352" s="142" t="s">
        <v>178</v>
      </c>
      <c r="B352" s="84"/>
      <c r="C352" s="140" t="s">
        <v>179</v>
      </c>
      <c r="D352" s="159">
        <f>D353</f>
        <v>0</v>
      </c>
      <c r="E352" s="159">
        <f>E353</f>
        <v>0</v>
      </c>
      <c r="F352" s="159">
        <f>F353</f>
        <v>0</v>
      </c>
      <c r="G352" s="141" t="e">
        <f t="shared" si="52"/>
        <v>#DIV/0!</v>
      </c>
    </row>
    <row r="353" spans="1:7" ht="32.25" customHeight="1" hidden="1">
      <c r="A353" s="142"/>
      <c r="B353" s="84" t="s">
        <v>313</v>
      </c>
      <c r="C353" s="140" t="s">
        <v>518</v>
      </c>
      <c r="D353" s="159">
        <v>0</v>
      </c>
      <c r="E353" s="141">
        <v>0</v>
      </c>
      <c r="F353" s="141">
        <f t="shared" si="55"/>
        <v>0</v>
      </c>
      <c r="G353" s="141" t="e">
        <f t="shared" si="52"/>
        <v>#DIV/0!</v>
      </c>
    </row>
    <row r="354" spans="1:7" ht="19.5" customHeight="1" hidden="1">
      <c r="A354" s="155" t="s">
        <v>818</v>
      </c>
      <c r="B354" s="29"/>
      <c r="C354" s="136" t="s">
        <v>629</v>
      </c>
      <c r="D354" s="161">
        <f aca="true" t="shared" si="56" ref="D354:F355">D355</f>
        <v>0</v>
      </c>
      <c r="E354" s="161">
        <f t="shared" si="56"/>
        <v>0</v>
      </c>
      <c r="F354" s="161">
        <f t="shared" si="56"/>
        <v>0</v>
      </c>
      <c r="G354" s="161" t="e">
        <f t="shared" si="52"/>
        <v>#DIV/0!</v>
      </c>
    </row>
    <row r="355" spans="1:7" ht="38.25" hidden="1">
      <c r="A355" s="142" t="s">
        <v>819</v>
      </c>
      <c r="B355" s="84"/>
      <c r="C355" s="160" t="s">
        <v>630</v>
      </c>
      <c r="D355" s="141">
        <f t="shared" si="56"/>
        <v>0</v>
      </c>
      <c r="E355" s="141">
        <f t="shared" si="56"/>
        <v>0</v>
      </c>
      <c r="F355" s="141">
        <f t="shared" si="56"/>
        <v>0</v>
      </c>
      <c r="G355" s="141" t="e">
        <f t="shared" si="52"/>
        <v>#DIV/0!</v>
      </c>
    </row>
    <row r="356" spans="1:7" ht="21" customHeight="1" hidden="1">
      <c r="A356" s="142"/>
      <c r="B356" s="84" t="s">
        <v>314</v>
      </c>
      <c r="C356" s="140" t="s">
        <v>315</v>
      </c>
      <c r="D356" s="159">
        <v>0</v>
      </c>
      <c r="E356" s="141">
        <v>0</v>
      </c>
      <c r="F356" s="110">
        <f>D356-E356</f>
        <v>0</v>
      </c>
      <c r="G356" s="141" t="e">
        <f t="shared" si="52"/>
        <v>#DIV/0!</v>
      </c>
    </row>
    <row r="357" spans="1:7" ht="19.5" customHeight="1">
      <c r="A357" s="155" t="s">
        <v>820</v>
      </c>
      <c r="B357" s="29"/>
      <c r="C357" s="186" t="s">
        <v>642</v>
      </c>
      <c r="D357" s="161">
        <f>D358+D360+D362+D364</f>
        <v>600.6</v>
      </c>
      <c r="E357" s="161">
        <f>E358+E360+E362+E364</f>
        <v>88.6</v>
      </c>
      <c r="F357" s="161">
        <f>F358+F360+F362+F364</f>
        <v>512</v>
      </c>
      <c r="G357" s="161">
        <f>E357/D357*100</f>
        <v>14.751914751914748</v>
      </c>
    </row>
    <row r="358" spans="1:7" ht="19.5" customHeight="1">
      <c r="A358" s="142" t="s">
        <v>33</v>
      </c>
      <c r="B358" s="84"/>
      <c r="C358" s="140" t="s">
        <v>43</v>
      </c>
      <c r="D358" s="141">
        <f>D359</f>
        <v>22</v>
      </c>
      <c r="E358" s="141">
        <f>E359</f>
        <v>22</v>
      </c>
      <c r="F358" s="141">
        <f>F359</f>
        <v>0</v>
      </c>
      <c r="G358" s="141">
        <f t="shared" si="52"/>
        <v>100</v>
      </c>
    </row>
    <row r="359" spans="1:7" ht="19.5" customHeight="1">
      <c r="A359" s="142"/>
      <c r="B359" s="84" t="s">
        <v>316</v>
      </c>
      <c r="C359" s="140" t="s">
        <v>317</v>
      </c>
      <c r="D359" s="141">
        <v>22</v>
      </c>
      <c r="E359" s="141">
        <v>22</v>
      </c>
      <c r="F359" s="141">
        <f>D359-E359</f>
        <v>0</v>
      </c>
      <c r="G359" s="141">
        <f t="shared" si="52"/>
        <v>100</v>
      </c>
    </row>
    <row r="360" spans="1:7" ht="51">
      <c r="A360" s="142" t="s">
        <v>821</v>
      </c>
      <c r="B360" s="84"/>
      <c r="C360" s="164" t="s">
        <v>643</v>
      </c>
      <c r="D360" s="141">
        <f>D361</f>
        <v>263.8</v>
      </c>
      <c r="E360" s="141">
        <f>E361</f>
        <v>66.6</v>
      </c>
      <c r="F360" s="141">
        <f>F361</f>
        <v>197.20000000000002</v>
      </c>
      <c r="G360" s="141">
        <f t="shared" si="52"/>
        <v>25.246398786959816</v>
      </c>
    </row>
    <row r="361" spans="1:7" ht="12.75">
      <c r="A361" s="142"/>
      <c r="B361" s="84" t="s">
        <v>316</v>
      </c>
      <c r="C361" s="140" t="s">
        <v>317</v>
      </c>
      <c r="D361" s="159">
        <v>263.8</v>
      </c>
      <c r="E361" s="141">
        <v>66.6</v>
      </c>
      <c r="F361" s="141">
        <f>D361-E361</f>
        <v>197.20000000000002</v>
      </c>
      <c r="G361" s="141">
        <f t="shared" si="52"/>
        <v>25.246398786959816</v>
      </c>
    </row>
    <row r="362" spans="1:7" ht="51">
      <c r="A362" s="142" t="s">
        <v>281</v>
      </c>
      <c r="B362" s="84"/>
      <c r="C362" s="183" t="s">
        <v>283</v>
      </c>
      <c r="D362" s="159">
        <f>D363</f>
        <v>266.9</v>
      </c>
      <c r="E362" s="159">
        <f>E363</f>
        <v>0</v>
      </c>
      <c r="F362" s="159">
        <f>F363</f>
        <v>266.9</v>
      </c>
      <c r="G362" s="141">
        <f t="shared" si="52"/>
        <v>0</v>
      </c>
    </row>
    <row r="363" spans="1:7" ht="12.75">
      <c r="A363" s="142"/>
      <c r="B363" s="84" t="s">
        <v>314</v>
      </c>
      <c r="C363" s="140" t="s">
        <v>315</v>
      </c>
      <c r="D363" s="159">
        <v>266.9</v>
      </c>
      <c r="E363" s="141">
        <v>0</v>
      </c>
      <c r="F363" s="141">
        <f>D363-E363</f>
        <v>266.9</v>
      </c>
      <c r="G363" s="141">
        <f t="shared" si="52"/>
        <v>0</v>
      </c>
    </row>
    <row r="364" spans="1:7" ht="51">
      <c r="A364" s="142" t="s">
        <v>282</v>
      </c>
      <c r="B364" s="84"/>
      <c r="C364" s="183" t="s">
        <v>84</v>
      </c>
      <c r="D364" s="159">
        <f>D365</f>
        <v>47.9</v>
      </c>
      <c r="E364" s="159">
        <f>E365</f>
        <v>0</v>
      </c>
      <c r="F364" s="159">
        <f>F365</f>
        <v>47.9</v>
      </c>
      <c r="G364" s="141">
        <f t="shared" si="52"/>
        <v>0</v>
      </c>
    </row>
    <row r="365" spans="1:7" ht="25.5">
      <c r="A365" s="142"/>
      <c r="B365" s="84" t="s">
        <v>321</v>
      </c>
      <c r="C365" s="140" t="s">
        <v>322</v>
      </c>
      <c r="D365" s="159">
        <v>47.9</v>
      </c>
      <c r="E365" s="141">
        <v>0</v>
      </c>
      <c r="F365" s="141">
        <f>D365-E365</f>
        <v>47.9</v>
      </c>
      <c r="G365" s="141">
        <f t="shared" si="52"/>
        <v>0</v>
      </c>
    </row>
    <row r="366" spans="1:7" ht="63.75">
      <c r="A366" s="155" t="s">
        <v>164</v>
      </c>
      <c r="B366" s="84"/>
      <c r="C366" s="237" t="s">
        <v>165</v>
      </c>
      <c r="D366" s="156">
        <f>D367+D369+D371</f>
        <v>327.3</v>
      </c>
      <c r="E366" s="156">
        <f>E367+E369+E371</f>
        <v>0</v>
      </c>
      <c r="F366" s="156">
        <f>F367+F369+F371</f>
        <v>327.3</v>
      </c>
      <c r="G366" s="161">
        <f t="shared" si="52"/>
        <v>0</v>
      </c>
    </row>
    <row r="367" spans="1:7" ht="51">
      <c r="A367" s="142" t="s">
        <v>166</v>
      </c>
      <c r="B367" s="84"/>
      <c r="C367" s="238" t="s">
        <v>167</v>
      </c>
      <c r="D367" s="159">
        <f>D368</f>
        <v>327.3</v>
      </c>
      <c r="E367" s="159">
        <f>E368</f>
        <v>0</v>
      </c>
      <c r="F367" s="159">
        <f>F368</f>
        <v>327.3</v>
      </c>
      <c r="G367" s="141">
        <f t="shared" si="52"/>
        <v>0</v>
      </c>
    </row>
    <row r="368" spans="1:7" ht="12.75">
      <c r="A368" s="142"/>
      <c r="B368" s="84" t="s">
        <v>319</v>
      </c>
      <c r="C368" s="140" t="s">
        <v>405</v>
      </c>
      <c r="D368" s="159">
        <v>327.3</v>
      </c>
      <c r="E368" s="141">
        <v>0</v>
      </c>
      <c r="F368" s="141">
        <f>D368-E368</f>
        <v>327.3</v>
      </c>
      <c r="G368" s="141">
        <f t="shared" si="52"/>
        <v>0</v>
      </c>
    </row>
    <row r="369" spans="1:7" ht="51" hidden="1">
      <c r="A369" s="142" t="s">
        <v>168</v>
      </c>
      <c r="B369" s="84"/>
      <c r="C369" s="238" t="s">
        <v>167</v>
      </c>
      <c r="D369" s="159">
        <f>D370</f>
        <v>0</v>
      </c>
      <c r="E369" s="159">
        <f>E370</f>
        <v>0</v>
      </c>
      <c r="F369" s="159">
        <f>F370</f>
        <v>0</v>
      </c>
      <c r="G369" s="141" t="e">
        <f t="shared" si="52"/>
        <v>#DIV/0!</v>
      </c>
    </row>
    <row r="370" spans="1:7" ht="12.75" hidden="1">
      <c r="A370" s="142"/>
      <c r="B370" s="84" t="s">
        <v>319</v>
      </c>
      <c r="C370" s="140" t="s">
        <v>405</v>
      </c>
      <c r="D370" s="159">
        <v>0</v>
      </c>
      <c r="E370" s="141">
        <v>0</v>
      </c>
      <c r="F370" s="141">
        <f>D370-E370</f>
        <v>0</v>
      </c>
      <c r="G370" s="141" t="e">
        <f t="shared" si="52"/>
        <v>#DIV/0!</v>
      </c>
    </row>
    <row r="371" spans="1:7" ht="51" hidden="1">
      <c r="A371" s="142" t="s">
        <v>169</v>
      </c>
      <c r="B371" s="84"/>
      <c r="C371" s="238" t="s">
        <v>167</v>
      </c>
      <c r="D371" s="159">
        <f>D372</f>
        <v>0</v>
      </c>
      <c r="E371" s="159">
        <f>E372</f>
        <v>0</v>
      </c>
      <c r="F371" s="159">
        <f>F372</f>
        <v>0</v>
      </c>
      <c r="G371" s="141" t="e">
        <f t="shared" si="52"/>
        <v>#DIV/0!</v>
      </c>
    </row>
    <row r="372" spans="1:7" ht="12.75" hidden="1">
      <c r="A372" s="142"/>
      <c r="B372" s="84" t="s">
        <v>319</v>
      </c>
      <c r="C372" s="140" t="s">
        <v>405</v>
      </c>
      <c r="D372" s="159">
        <v>0</v>
      </c>
      <c r="E372" s="141">
        <v>0</v>
      </c>
      <c r="F372" s="141">
        <f>D372-E372</f>
        <v>0</v>
      </c>
      <c r="G372" s="141" t="e">
        <f t="shared" si="52"/>
        <v>#DIV/0!</v>
      </c>
    </row>
    <row r="373" spans="1:7" ht="76.5" hidden="1">
      <c r="A373" s="155" t="s">
        <v>170</v>
      </c>
      <c r="B373" s="84"/>
      <c r="C373" s="237" t="s">
        <v>171</v>
      </c>
      <c r="D373" s="156">
        <f aca="true" t="shared" si="57" ref="D373:F374">D374</f>
        <v>0</v>
      </c>
      <c r="E373" s="156">
        <f t="shared" si="57"/>
        <v>0</v>
      </c>
      <c r="F373" s="156">
        <f t="shared" si="57"/>
        <v>0</v>
      </c>
      <c r="G373" s="161" t="e">
        <f t="shared" si="52"/>
        <v>#DIV/0!</v>
      </c>
    </row>
    <row r="374" spans="1:7" ht="76.5" hidden="1">
      <c r="A374" s="142" t="s">
        <v>172</v>
      </c>
      <c r="B374" s="84"/>
      <c r="C374" s="238" t="s">
        <v>171</v>
      </c>
      <c r="D374" s="159">
        <f t="shared" si="57"/>
        <v>0</v>
      </c>
      <c r="E374" s="159">
        <f t="shared" si="57"/>
        <v>0</v>
      </c>
      <c r="F374" s="159">
        <f t="shared" si="57"/>
        <v>0</v>
      </c>
      <c r="G374" s="141" t="e">
        <f t="shared" si="52"/>
        <v>#DIV/0!</v>
      </c>
    </row>
    <row r="375" spans="1:7" ht="12.75" hidden="1">
      <c r="A375" s="142"/>
      <c r="B375" s="84" t="s">
        <v>319</v>
      </c>
      <c r="C375" s="140" t="s">
        <v>405</v>
      </c>
      <c r="D375" s="159">
        <v>0</v>
      </c>
      <c r="E375" s="141">
        <v>0</v>
      </c>
      <c r="F375" s="141">
        <f>D375-E375</f>
        <v>0</v>
      </c>
      <c r="G375" s="141" t="e">
        <f t="shared" si="52"/>
        <v>#DIV/0!</v>
      </c>
    </row>
    <row r="376" spans="1:7" ht="12.75">
      <c r="A376" s="155" t="s">
        <v>192</v>
      </c>
      <c r="B376" s="84"/>
      <c r="C376" s="237" t="s">
        <v>194</v>
      </c>
      <c r="D376" s="156">
        <f aca="true" t="shared" si="58" ref="D376:F377">D377</f>
        <v>4235.3</v>
      </c>
      <c r="E376" s="156">
        <f t="shared" si="58"/>
        <v>0</v>
      </c>
      <c r="F376" s="156">
        <f t="shared" si="58"/>
        <v>4235.3</v>
      </c>
      <c r="G376" s="161">
        <f t="shared" si="52"/>
        <v>0</v>
      </c>
    </row>
    <row r="377" spans="1:7" ht="12.75">
      <c r="A377" s="142" t="s">
        <v>193</v>
      </c>
      <c r="B377" s="84"/>
      <c r="C377" s="238" t="s">
        <v>195</v>
      </c>
      <c r="D377" s="159">
        <f t="shared" si="58"/>
        <v>4235.3</v>
      </c>
      <c r="E377" s="159">
        <f t="shared" si="58"/>
        <v>0</v>
      </c>
      <c r="F377" s="159">
        <f t="shared" si="58"/>
        <v>4235.3</v>
      </c>
      <c r="G377" s="141">
        <f t="shared" si="52"/>
        <v>0</v>
      </c>
    </row>
    <row r="378" spans="1:7" ht="25.5">
      <c r="A378" s="142"/>
      <c r="B378" s="84" t="s">
        <v>313</v>
      </c>
      <c r="C378" s="140" t="s">
        <v>518</v>
      </c>
      <c r="D378" s="159">
        <v>4235.3</v>
      </c>
      <c r="E378" s="141">
        <v>0</v>
      </c>
      <c r="F378" s="159">
        <f>D378-E378</f>
        <v>4235.3</v>
      </c>
      <c r="G378" s="141">
        <f t="shared" si="52"/>
        <v>0</v>
      </c>
    </row>
    <row r="379" spans="1:7" ht="12.75">
      <c r="A379" s="142"/>
      <c r="B379" s="84"/>
      <c r="C379" s="140"/>
      <c r="D379" s="159"/>
      <c r="E379" s="161"/>
      <c r="F379" s="109"/>
      <c r="G379" s="161"/>
    </row>
    <row r="380" spans="1:7" ht="12.75">
      <c r="A380" s="142"/>
      <c r="B380" s="84"/>
      <c r="C380" s="189" t="s">
        <v>448</v>
      </c>
      <c r="D380" s="156">
        <f>D9+D27+D52+D104+D120+D138+D195+D216+D255+D303+D315+D332+D335+D354+D357+D366+D373+D124+D376+D312</f>
        <v>283517.4</v>
      </c>
      <c r="E380" s="156">
        <f>E9+E27+E52+E104+E120+E138+E195+E216+E255+E303+E315+E332+E335+E354+E357+E366+E373+E124+E376+E312</f>
        <v>39111.399999999994</v>
      </c>
      <c r="F380" s="156">
        <f>F9+F27+F52+F104+F120+F138+F195+F216+F255+F303+F315+F332+F335+F354+F357+F366+F373+F124+F376+F312</f>
        <v>244405.99999999994</v>
      </c>
      <c r="G380" s="161">
        <f t="shared" si="52"/>
        <v>13.795061608211698</v>
      </c>
    </row>
    <row r="381" spans="5:7" ht="12">
      <c r="E381" s="25"/>
      <c r="F381" s="25"/>
      <c r="G381" s="25"/>
    </row>
    <row r="382" spans="5:7" ht="12">
      <c r="E382" s="25"/>
      <c r="F382" s="25"/>
      <c r="G382" s="25"/>
    </row>
    <row r="383" spans="5:7" ht="12">
      <c r="E383" s="25"/>
      <c r="F383" s="25"/>
      <c r="G383" s="25"/>
    </row>
    <row r="384" spans="5:7" ht="12">
      <c r="E384" s="25"/>
      <c r="F384" s="25"/>
      <c r="G384" s="25"/>
    </row>
    <row r="385" spans="5:7" ht="12">
      <c r="E385" s="25"/>
      <c r="F385" s="25"/>
      <c r="G385" s="25"/>
    </row>
    <row r="386" spans="5:7" ht="12">
      <c r="E386" s="25"/>
      <c r="F386" s="25"/>
      <c r="G386" s="25"/>
    </row>
    <row r="387" spans="5:7" ht="12">
      <c r="E387" s="25"/>
      <c r="F387" s="25"/>
      <c r="G387" s="25"/>
    </row>
    <row r="388" spans="5:7" ht="12">
      <c r="E388" s="25"/>
      <c r="F388" s="25"/>
      <c r="G388" s="25"/>
    </row>
    <row r="389" spans="5:7" ht="12">
      <c r="E389" s="25"/>
      <c r="F389" s="25"/>
      <c r="G389" s="25"/>
    </row>
    <row r="390" spans="5:7" ht="12">
      <c r="E390" s="25"/>
      <c r="F390" s="25"/>
      <c r="G390" s="25"/>
    </row>
    <row r="391" spans="5:7" ht="12">
      <c r="E391" s="25"/>
      <c r="F391" s="25"/>
      <c r="G391" s="25"/>
    </row>
    <row r="392" spans="5:7" ht="12">
      <c r="E392" s="25"/>
      <c r="F392" s="25"/>
      <c r="G392" s="25"/>
    </row>
    <row r="393" spans="5:7" ht="12">
      <c r="E393" s="25"/>
      <c r="F393" s="25"/>
      <c r="G393" s="25"/>
    </row>
    <row r="394" spans="5:7" ht="12">
      <c r="E394" s="25"/>
      <c r="F394" s="25"/>
      <c r="G394" s="25"/>
    </row>
    <row r="395" spans="5:7" ht="12">
      <c r="E395" s="25"/>
      <c r="F395" s="25"/>
      <c r="G395" s="25"/>
    </row>
    <row r="396" spans="5:7" ht="12">
      <c r="E396" s="25"/>
      <c r="F396" s="25"/>
      <c r="G396" s="25"/>
    </row>
    <row r="397" spans="5:7" ht="12">
      <c r="E397" s="25"/>
      <c r="F397" s="25"/>
      <c r="G397" s="25"/>
    </row>
    <row r="398" spans="5:7" ht="12">
      <c r="E398" s="25"/>
      <c r="F398" s="25"/>
      <c r="G398" s="25"/>
    </row>
    <row r="399" spans="5:7" ht="12">
      <c r="E399" s="25"/>
      <c r="F399" s="25"/>
      <c r="G399" s="25"/>
    </row>
    <row r="400" spans="5:7" ht="12">
      <c r="E400" s="25"/>
      <c r="F400" s="25"/>
      <c r="G400" s="25"/>
    </row>
    <row r="401" spans="5:7" ht="12">
      <c r="E401" s="25"/>
      <c r="F401" s="25"/>
      <c r="G401" s="25"/>
    </row>
    <row r="402" spans="5:7" ht="12">
      <c r="E402" s="25"/>
      <c r="F402" s="25"/>
      <c r="G402" s="25"/>
    </row>
    <row r="403" spans="5:7" ht="12">
      <c r="E403" s="25"/>
      <c r="F403" s="25"/>
      <c r="G403" s="25"/>
    </row>
    <row r="404" spans="5:7" ht="12">
      <c r="E404" s="25"/>
      <c r="F404" s="25"/>
      <c r="G404" s="25"/>
    </row>
    <row r="405" spans="5:7" ht="12">
      <c r="E405" s="25"/>
      <c r="F405" s="25"/>
      <c r="G405" s="25"/>
    </row>
    <row r="406" spans="5:7" ht="12">
      <c r="E406" s="25"/>
      <c r="F406" s="25"/>
      <c r="G406" s="25"/>
    </row>
    <row r="407" spans="5:7" ht="12">
      <c r="E407" s="25"/>
      <c r="F407" s="25"/>
      <c r="G407" s="25"/>
    </row>
    <row r="408" spans="5:7" ht="12">
      <c r="E408" s="25"/>
      <c r="F408" s="25"/>
      <c r="G408" s="25"/>
    </row>
    <row r="409" spans="5:7" ht="12">
      <c r="E409" s="25"/>
      <c r="F409" s="25"/>
      <c r="G409" s="25"/>
    </row>
    <row r="410" spans="5:7" ht="12">
      <c r="E410" s="25"/>
      <c r="F410" s="25"/>
      <c r="G410" s="25"/>
    </row>
    <row r="411" spans="5:7" ht="12">
      <c r="E411" s="25"/>
      <c r="F411" s="25"/>
      <c r="G411" s="25"/>
    </row>
    <row r="412" spans="5:7" ht="12">
      <c r="E412" s="25"/>
      <c r="F412" s="25"/>
      <c r="G412" s="25"/>
    </row>
    <row r="413" spans="5:7" ht="12">
      <c r="E413" s="25"/>
      <c r="F413" s="25"/>
      <c r="G413" s="25"/>
    </row>
    <row r="414" spans="5:7" ht="12">
      <c r="E414" s="25"/>
      <c r="F414" s="25"/>
      <c r="G414" s="25"/>
    </row>
    <row r="415" spans="5:7" ht="12">
      <c r="E415" s="25"/>
      <c r="F415" s="25"/>
      <c r="G415" s="25"/>
    </row>
    <row r="416" spans="5:7" ht="12">
      <c r="E416" s="25"/>
      <c r="F416" s="25"/>
      <c r="G416" s="25"/>
    </row>
    <row r="417" spans="5:7" ht="12">
      <c r="E417" s="25"/>
      <c r="F417" s="25"/>
      <c r="G417" s="25"/>
    </row>
    <row r="418" spans="5:7" ht="12">
      <c r="E418" s="25"/>
      <c r="F418" s="25"/>
      <c r="G418" s="25"/>
    </row>
    <row r="419" spans="5:7" ht="12">
      <c r="E419" s="25"/>
      <c r="F419" s="25"/>
      <c r="G419" s="25"/>
    </row>
    <row r="420" spans="5:7" ht="12">
      <c r="E420" s="25"/>
      <c r="F420" s="25"/>
      <c r="G420" s="25"/>
    </row>
    <row r="421" spans="5:7" ht="12">
      <c r="E421" s="25"/>
      <c r="F421" s="25"/>
      <c r="G421" s="25"/>
    </row>
    <row r="422" spans="5:7" ht="12">
      <c r="E422" s="25"/>
      <c r="F422" s="25"/>
      <c r="G422" s="25"/>
    </row>
    <row r="423" spans="5:7" ht="12">
      <c r="E423" s="25"/>
      <c r="F423" s="25"/>
      <c r="G423" s="25"/>
    </row>
    <row r="424" spans="5:7" ht="12">
      <c r="E424" s="25"/>
      <c r="F424" s="25"/>
      <c r="G424" s="25"/>
    </row>
    <row r="425" spans="5:7" ht="12">
      <c r="E425" s="25"/>
      <c r="F425" s="25"/>
      <c r="G425" s="25"/>
    </row>
    <row r="426" spans="5:7" ht="12">
      <c r="E426" s="25"/>
      <c r="F426" s="25"/>
      <c r="G426" s="25"/>
    </row>
    <row r="427" spans="5:7" ht="12">
      <c r="E427" s="25"/>
      <c r="F427" s="25"/>
      <c r="G427" s="25"/>
    </row>
    <row r="428" spans="5:7" ht="12">
      <c r="E428" s="25"/>
      <c r="F428" s="25"/>
      <c r="G428" s="25"/>
    </row>
    <row r="429" spans="5:7" ht="12">
      <c r="E429" s="25"/>
      <c r="F429" s="25"/>
      <c r="G429" s="25"/>
    </row>
    <row r="430" spans="5:7" ht="12">
      <c r="E430" s="25"/>
      <c r="F430" s="25"/>
      <c r="G430" s="25"/>
    </row>
    <row r="431" spans="5:7" ht="12">
      <c r="E431" s="25"/>
      <c r="F431" s="25"/>
      <c r="G431" s="25"/>
    </row>
    <row r="432" spans="5:7" ht="12">
      <c r="E432" s="25"/>
      <c r="F432" s="25"/>
      <c r="G432" s="25"/>
    </row>
    <row r="433" spans="5:7" ht="12">
      <c r="E433" s="25"/>
      <c r="F433" s="25"/>
      <c r="G433" s="25"/>
    </row>
    <row r="434" spans="5:7" ht="12">
      <c r="E434" s="25"/>
      <c r="F434" s="25"/>
      <c r="G434" s="25"/>
    </row>
    <row r="435" spans="5:7" ht="12">
      <c r="E435" s="25"/>
      <c r="F435" s="25"/>
      <c r="G435" s="25"/>
    </row>
    <row r="436" spans="5:7" ht="12">
      <c r="E436" s="25"/>
      <c r="F436" s="25"/>
      <c r="G436" s="25"/>
    </row>
    <row r="437" spans="5:7" ht="12">
      <c r="E437" s="25"/>
      <c r="F437" s="25"/>
      <c r="G437" s="25"/>
    </row>
    <row r="438" spans="5:7" ht="12">
      <c r="E438" s="25"/>
      <c r="F438" s="25"/>
      <c r="G438" s="25"/>
    </row>
    <row r="439" spans="5:7" ht="12">
      <c r="E439" s="25"/>
      <c r="F439" s="25"/>
      <c r="G439" s="25"/>
    </row>
    <row r="440" spans="5:7" ht="12">
      <c r="E440" s="25"/>
      <c r="F440" s="25"/>
      <c r="G440" s="25"/>
    </row>
    <row r="441" spans="5:7" ht="12">
      <c r="E441" s="25"/>
      <c r="F441" s="25"/>
      <c r="G441" s="25"/>
    </row>
    <row r="442" spans="5:7" ht="12">
      <c r="E442" s="25"/>
      <c r="F442" s="25"/>
      <c r="G442" s="25"/>
    </row>
    <row r="443" spans="5:7" ht="12">
      <c r="E443" s="25"/>
      <c r="F443" s="25"/>
      <c r="G443" s="25"/>
    </row>
    <row r="444" spans="5:7" ht="12">
      <c r="E444" s="25"/>
      <c r="F444" s="25"/>
      <c r="G444" s="25"/>
    </row>
    <row r="445" spans="5:7" ht="12">
      <c r="E445" s="25"/>
      <c r="F445" s="25"/>
      <c r="G445" s="25"/>
    </row>
    <row r="446" spans="5:7" ht="12">
      <c r="E446" s="25"/>
      <c r="F446" s="25"/>
      <c r="G446" s="25"/>
    </row>
    <row r="447" spans="5:7" ht="12">
      <c r="E447" s="25"/>
      <c r="F447" s="25"/>
      <c r="G447" s="25"/>
    </row>
    <row r="448" spans="5:7" ht="12">
      <c r="E448" s="133"/>
      <c r="F448" s="133"/>
      <c r="G448" s="150"/>
    </row>
    <row r="449" spans="5:7" ht="12">
      <c r="E449" s="90"/>
      <c r="F449" s="90"/>
      <c r="G449" s="151"/>
    </row>
  </sheetData>
  <sheetProtection/>
  <autoFilter ref="A8:G375"/>
  <mergeCells count="4">
    <mergeCell ref="A5:G5"/>
    <mergeCell ref="F1:G1"/>
    <mergeCell ref="F2:G2"/>
    <mergeCell ref="F3:G3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12"/>
  <sheetViews>
    <sheetView view="pageBreakPreview" zoomScale="90" zoomScaleNormal="90" zoomScaleSheetLayoutView="90" workbookViewId="0" topLeftCell="A1">
      <selection activeCell="G3" sqref="G3:H3"/>
    </sheetView>
  </sheetViews>
  <sheetFormatPr defaultColWidth="9.140625" defaultRowHeight="15"/>
  <cols>
    <col min="1" max="1" width="6.7109375" style="23" customWidth="1"/>
    <col min="2" max="2" width="13.8515625" style="23" customWidth="1"/>
    <col min="3" max="3" width="8.7109375" style="23" customWidth="1"/>
    <col min="4" max="4" width="45.8515625" style="24" customWidth="1"/>
    <col min="5" max="5" width="19.28125" style="91" customWidth="1"/>
    <col min="6" max="6" width="21.7109375" style="91" customWidth="1"/>
    <col min="7" max="7" width="18.00390625" style="91" customWidth="1"/>
    <col min="8" max="8" width="19.00390625" style="152" customWidth="1"/>
    <col min="9" max="16384" width="9.140625" style="25" customWidth="1"/>
  </cols>
  <sheetData>
    <row r="1" spans="5:8" ht="21.75" customHeight="1">
      <c r="E1" s="85"/>
      <c r="F1" s="85"/>
      <c r="G1" s="250" t="s">
        <v>535</v>
      </c>
      <c r="H1" s="250"/>
    </row>
    <row r="2" spans="5:8" ht="33.75" customHeight="1">
      <c r="E2" s="86"/>
      <c r="F2" s="86"/>
      <c r="G2" s="249" t="s">
        <v>290</v>
      </c>
      <c r="H2" s="249"/>
    </row>
    <row r="3" spans="4:8" ht="16.5" customHeight="1">
      <c r="D3" s="27"/>
      <c r="E3" s="85"/>
      <c r="F3" s="85"/>
      <c r="G3" s="249" t="s">
        <v>294</v>
      </c>
      <c r="H3" s="249"/>
    </row>
    <row r="4" spans="5:8" ht="12">
      <c r="E4" s="87"/>
      <c r="F4" s="87"/>
      <c r="G4" s="87"/>
      <c r="H4" s="147"/>
    </row>
    <row r="5" spans="1:8" ht="44.25" customHeight="1">
      <c r="A5" s="251" t="s">
        <v>210</v>
      </c>
      <c r="B5" s="251"/>
      <c r="C5" s="251"/>
      <c r="D5" s="251"/>
      <c r="E5" s="251"/>
      <c r="F5" s="251"/>
      <c r="G5" s="246"/>
      <c r="H5" s="246"/>
    </row>
    <row r="6" spans="4:8" ht="12">
      <c r="D6" s="28"/>
      <c r="E6" s="88"/>
      <c r="F6" s="88"/>
      <c r="G6" s="88"/>
      <c r="H6" s="148"/>
    </row>
    <row r="7" spans="4:8" ht="12">
      <c r="D7" s="28"/>
      <c r="E7" s="88"/>
      <c r="F7" s="88"/>
      <c r="G7" s="88"/>
      <c r="H7" s="148"/>
    </row>
    <row r="8" spans="1:8" s="30" customFormat="1" ht="42" customHeight="1">
      <c r="A8" s="29" t="s">
        <v>391</v>
      </c>
      <c r="B8" s="29" t="s">
        <v>392</v>
      </c>
      <c r="C8" s="29" t="s">
        <v>393</v>
      </c>
      <c r="D8" s="29" t="s">
        <v>394</v>
      </c>
      <c r="E8" s="89" t="s">
        <v>537</v>
      </c>
      <c r="F8" s="89" t="s">
        <v>538</v>
      </c>
      <c r="G8" s="108" t="s">
        <v>539</v>
      </c>
      <c r="H8" s="149" t="s">
        <v>540</v>
      </c>
    </row>
    <row r="9" spans="1:8" ht="12" customHeight="1">
      <c r="A9" s="20" t="s">
        <v>396</v>
      </c>
      <c r="B9" s="20"/>
      <c r="C9" s="20"/>
      <c r="D9" s="32" t="s">
        <v>397</v>
      </c>
      <c r="E9" s="200">
        <f>E10+E14+E31+E65+E80+E86+E76</f>
        <v>55028.90000000001</v>
      </c>
      <c r="F9" s="200">
        <f>F10+F14+F31+F65+F80+F86+F76</f>
        <v>7298</v>
      </c>
      <c r="G9" s="200">
        <f>G10+G14+G31+G65+G80+G86+G76</f>
        <v>47730.90000000001</v>
      </c>
      <c r="H9" s="161">
        <f>F9/E9*100</f>
        <v>13.262122266663514</v>
      </c>
    </row>
    <row r="10" spans="1:8" ht="36">
      <c r="A10" s="20" t="s">
        <v>401</v>
      </c>
      <c r="B10" s="33"/>
      <c r="C10" s="20"/>
      <c r="D10" s="31" t="s">
        <v>402</v>
      </c>
      <c r="E10" s="200">
        <f aca="true" t="shared" si="0" ref="E10:G12">E11</f>
        <v>1351.6</v>
      </c>
      <c r="F10" s="200">
        <f t="shared" si="0"/>
        <v>293.1</v>
      </c>
      <c r="G10" s="200">
        <f t="shared" si="0"/>
        <v>1058.5</v>
      </c>
      <c r="H10" s="161">
        <f aca="true" t="shared" si="1" ref="H10:H100">F10/E10*100</f>
        <v>21.68540988458124</v>
      </c>
    </row>
    <row r="11" spans="1:8" ht="25.5">
      <c r="A11" s="34"/>
      <c r="B11" s="155" t="s">
        <v>806</v>
      </c>
      <c r="C11" s="29"/>
      <c r="D11" s="165" t="s">
        <v>602</v>
      </c>
      <c r="E11" s="199">
        <f t="shared" si="0"/>
        <v>1351.6</v>
      </c>
      <c r="F11" s="199">
        <f t="shared" si="0"/>
        <v>293.1</v>
      </c>
      <c r="G11" s="199">
        <f t="shared" si="0"/>
        <v>1058.5</v>
      </c>
      <c r="H11" s="161">
        <f t="shared" si="1"/>
        <v>21.68540988458124</v>
      </c>
    </row>
    <row r="12" spans="1:8" ht="18.75" customHeight="1">
      <c r="A12" s="34"/>
      <c r="B12" s="142" t="s">
        <v>808</v>
      </c>
      <c r="C12" s="84"/>
      <c r="D12" s="160" t="s">
        <v>516</v>
      </c>
      <c r="E12" s="187">
        <f t="shared" si="0"/>
        <v>1351.6</v>
      </c>
      <c r="F12" s="187">
        <f t="shared" si="0"/>
        <v>293.1</v>
      </c>
      <c r="G12" s="187">
        <f>G13</f>
        <v>1058.5</v>
      </c>
      <c r="H12" s="141">
        <f t="shared" si="1"/>
        <v>21.68540988458124</v>
      </c>
    </row>
    <row r="13" spans="1:8" ht="63" customHeight="1">
      <c r="A13" s="34"/>
      <c r="B13" s="142"/>
      <c r="C13" s="84" t="s">
        <v>312</v>
      </c>
      <c r="D13" s="140" t="s">
        <v>517</v>
      </c>
      <c r="E13" s="187">
        <v>1351.6</v>
      </c>
      <c r="F13" s="187">
        <v>293.1</v>
      </c>
      <c r="G13" s="187">
        <f>E13-F13</f>
        <v>1058.5</v>
      </c>
      <c r="H13" s="141">
        <f t="shared" si="1"/>
        <v>21.68540988458124</v>
      </c>
    </row>
    <row r="14" spans="1:8" ht="48">
      <c r="A14" s="20" t="s">
        <v>398</v>
      </c>
      <c r="B14" s="33"/>
      <c r="C14" s="20"/>
      <c r="D14" s="31" t="s">
        <v>399</v>
      </c>
      <c r="E14" s="200">
        <f>E19+E28+E15</f>
        <v>6342.199999999999</v>
      </c>
      <c r="F14" s="200">
        <f>F19+F28+F15</f>
        <v>1026</v>
      </c>
      <c r="G14" s="200">
        <f>G19+G28+G15</f>
        <v>5316.199999999999</v>
      </c>
      <c r="H14" s="161">
        <f t="shared" si="1"/>
        <v>16.17735170760935</v>
      </c>
    </row>
    <row r="15" spans="1:8" ht="38.25">
      <c r="A15" s="20"/>
      <c r="B15" s="155" t="s">
        <v>710</v>
      </c>
      <c r="C15" s="29"/>
      <c r="D15" s="136" t="s">
        <v>39</v>
      </c>
      <c r="E15" s="199">
        <f aca="true" t="shared" si="2" ref="E15:G17">E16</f>
        <v>10</v>
      </c>
      <c r="F15" s="199">
        <f t="shared" si="2"/>
        <v>0</v>
      </c>
      <c r="G15" s="199">
        <f t="shared" si="2"/>
        <v>10</v>
      </c>
      <c r="H15" s="156">
        <f t="shared" si="1"/>
        <v>0</v>
      </c>
    </row>
    <row r="16" spans="1:8" ht="38.25">
      <c r="A16" s="20"/>
      <c r="B16" s="162" t="s">
        <v>711</v>
      </c>
      <c r="C16" s="170"/>
      <c r="D16" s="158" t="s">
        <v>857</v>
      </c>
      <c r="E16" s="187">
        <f t="shared" si="2"/>
        <v>10</v>
      </c>
      <c r="F16" s="187">
        <f t="shared" si="2"/>
        <v>0</v>
      </c>
      <c r="G16" s="187">
        <f t="shared" si="2"/>
        <v>10</v>
      </c>
      <c r="H16" s="156">
        <f t="shared" si="1"/>
        <v>0</v>
      </c>
    </row>
    <row r="17" spans="1:8" ht="25.5">
      <c r="A17" s="20"/>
      <c r="B17" s="142" t="s">
        <v>712</v>
      </c>
      <c r="C17" s="84"/>
      <c r="D17" s="160" t="s">
        <v>858</v>
      </c>
      <c r="E17" s="187">
        <f t="shared" si="2"/>
        <v>10</v>
      </c>
      <c r="F17" s="187">
        <f t="shared" si="2"/>
        <v>0</v>
      </c>
      <c r="G17" s="187">
        <f t="shared" si="2"/>
        <v>10</v>
      </c>
      <c r="H17" s="141">
        <f t="shared" si="1"/>
        <v>0</v>
      </c>
    </row>
    <row r="18" spans="1:8" ht="25.5">
      <c r="A18" s="20"/>
      <c r="B18" s="142"/>
      <c r="C18" s="84" t="s">
        <v>313</v>
      </c>
      <c r="D18" s="140" t="s">
        <v>518</v>
      </c>
      <c r="E18" s="187">
        <v>10</v>
      </c>
      <c r="F18" s="187">
        <v>0</v>
      </c>
      <c r="G18" s="187">
        <f>E18-F18</f>
        <v>10</v>
      </c>
      <c r="H18" s="141">
        <f t="shared" si="1"/>
        <v>0</v>
      </c>
    </row>
    <row r="19" spans="1:8" ht="25.5">
      <c r="A19" s="34"/>
      <c r="B19" s="155" t="s">
        <v>806</v>
      </c>
      <c r="C19" s="29"/>
      <c r="D19" s="165" t="s">
        <v>602</v>
      </c>
      <c r="E19" s="199">
        <f>E20+E24+E26</f>
        <v>5964.299999999999</v>
      </c>
      <c r="F19" s="199">
        <f>F20+F24+F26</f>
        <v>934.0000000000001</v>
      </c>
      <c r="G19" s="199">
        <f>G20+G24+G26</f>
        <v>5030.299999999999</v>
      </c>
      <c r="H19" s="161">
        <f t="shared" si="1"/>
        <v>15.659842730915619</v>
      </c>
    </row>
    <row r="20" spans="1:8" ht="25.5">
      <c r="A20" s="34"/>
      <c r="B20" s="142" t="s">
        <v>807</v>
      </c>
      <c r="C20" s="84"/>
      <c r="D20" s="163" t="s">
        <v>823</v>
      </c>
      <c r="E20" s="187">
        <f>E21+E22+E23</f>
        <v>2581.1</v>
      </c>
      <c r="F20" s="187">
        <f>F21+F22+F23</f>
        <v>397.40000000000003</v>
      </c>
      <c r="G20" s="187">
        <f>G21+G22+G23</f>
        <v>2183.7</v>
      </c>
      <c r="H20" s="141">
        <f t="shared" si="1"/>
        <v>15.39653636046647</v>
      </c>
    </row>
    <row r="21" spans="1:8" ht="54.75" customHeight="1">
      <c r="A21" s="34"/>
      <c r="B21" s="142"/>
      <c r="C21" s="84" t="s">
        <v>312</v>
      </c>
      <c r="D21" s="140" t="s">
        <v>517</v>
      </c>
      <c r="E21" s="187">
        <v>2160.2</v>
      </c>
      <c r="F21" s="187">
        <v>344.6</v>
      </c>
      <c r="G21" s="187">
        <f>E21-F21</f>
        <v>1815.6</v>
      </c>
      <c r="H21" s="141">
        <f t="shared" si="1"/>
        <v>15.952226645680959</v>
      </c>
    </row>
    <row r="22" spans="1:8" ht="27.75" customHeight="1">
      <c r="A22" s="34"/>
      <c r="B22" s="142"/>
      <c r="C22" s="84" t="s">
        <v>313</v>
      </c>
      <c r="D22" s="140" t="s">
        <v>518</v>
      </c>
      <c r="E22" s="187">
        <v>420.5</v>
      </c>
      <c r="F22" s="187">
        <v>52.8</v>
      </c>
      <c r="G22" s="187">
        <f>E22-F22</f>
        <v>367.7</v>
      </c>
      <c r="H22" s="141">
        <f t="shared" si="1"/>
        <v>12.556480380499405</v>
      </c>
    </row>
    <row r="23" spans="1:8" ht="12.75">
      <c r="A23" s="34"/>
      <c r="B23" s="142"/>
      <c r="C23" s="84" t="s">
        <v>314</v>
      </c>
      <c r="D23" s="140" t="s">
        <v>315</v>
      </c>
      <c r="E23" s="187">
        <v>0.4</v>
      </c>
      <c r="F23" s="187">
        <v>0</v>
      </c>
      <c r="G23" s="187">
        <f>E23-F23</f>
        <v>0.4</v>
      </c>
      <c r="H23" s="141">
        <f t="shared" si="1"/>
        <v>0</v>
      </c>
    </row>
    <row r="24" spans="1:8" ht="25.5">
      <c r="A24" s="34"/>
      <c r="B24" s="142" t="s">
        <v>809</v>
      </c>
      <c r="C24" s="84"/>
      <c r="D24" s="163" t="s">
        <v>534</v>
      </c>
      <c r="E24" s="187">
        <f>E25</f>
        <v>1351.6</v>
      </c>
      <c r="F24" s="187">
        <f>F25</f>
        <v>198</v>
      </c>
      <c r="G24" s="187">
        <f>G25</f>
        <v>1153.6</v>
      </c>
      <c r="H24" s="141">
        <f t="shared" si="1"/>
        <v>14.649304527966855</v>
      </c>
    </row>
    <row r="25" spans="1:8" ht="61.5" customHeight="1">
      <c r="A25" s="34"/>
      <c r="B25" s="84"/>
      <c r="C25" s="84" t="s">
        <v>312</v>
      </c>
      <c r="D25" s="140" t="s">
        <v>517</v>
      </c>
      <c r="E25" s="187">
        <v>1351.6</v>
      </c>
      <c r="F25" s="187">
        <v>198</v>
      </c>
      <c r="G25" s="187">
        <f>E25-F25</f>
        <v>1153.6</v>
      </c>
      <c r="H25" s="141">
        <f t="shared" si="1"/>
        <v>14.649304527966855</v>
      </c>
    </row>
    <row r="26" spans="1:8" ht="31.5" customHeight="1">
      <c r="A26" s="34"/>
      <c r="B26" s="142" t="s">
        <v>810</v>
      </c>
      <c r="C26" s="84"/>
      <c r="D26" s="163" t="s">
        <v>515</v>
      </c>
      <c r="E26" s="187">
        <f>E27</f>
        <v>2031.6</v>
      </c>
      <c r="F26" s="187">
        <f>F27</f>
        <v>338.6</v>
      </c>
      <c r="G26" s="187">
        <f>G27</f>
        <v>1693</v>
      </c>
      <c r="H26" s="141">
        <f t="shared" si="1"/>
        <v>16.666666666666668</v>
      </c>
    </row>
    <row r="27" spans="1:8" ht="65.25" customHeight="1">
      <c r="A27" s="34"/>
      <c r="B27" s="142"/>
      <c r="C27" s="84" t="s">
        <v>312</v>
      </c>
      <c r="D27" s="140" t="s">
        <v>517</v>
      </c>
      <c r="E27" s="187">
        <v>2031.6</v>
      </c>
      <c r="F27" s="187">
        <v>338.6</v>
      </c>
      <c r="G27" s="187">
        <f>E27-F27</f>
        <v>1693</v>
      </c>
      <c r="H27" s="141">
        <f t="shared" si="1"/>
        <v>16.666666666666668</v>
      </c>
    </row>
    <row r="28" spans="1:8" ht="38.25">
      <c r="A28" s="34"/>
      <c r="B28" s="155" t="s">
        <v>812</v>
      </c>
      <c r="C28" s="29"/>
      <c r="D28" s="185" t="s">
        <v>599</v>
      </c>
      <c r="E28" s="199">
        <f aca="true" t="shared" si="3" ref="E28:G29">E29</f>
        <v>367.9</v>
      </c>
      <c r="F28" s="199">
        <f t="shared" si="3"/>
        <v>92</v>
      </c>
      <c r="G28" s="199">
        <f t="shared" si="3"/>
        <v>275.9</v>
      </c>
      <c r="H28" s="199">
        <f t="shared" si="1"/>
        <v>25.006795324816526</v>
      </c>
    </row>
    <row r="29" spans="1:8" ht="12.75">
      <c r="A29" s="20"/>
      <c r="B29" s="142" t="s">
        <v>162</v>
      </c>
      <c r="C29" s="84"/>
      <c r="D29" s="140" t="s">
        <v>163</v>
      </c>
      <c r="E29" s="187">
        <f t="shared" si="3"/>
        <v>367.9</v>
      </c>
      <c r="F29" s="187">
        <f t="shared" si="3"/>
        <v>92</v>
      </c>
      <c r="G29" s="187">
        <f t="shared" si="3"/>
        <v>275.9</v>
      </c>
      <c r="H29" s="141">
        <f t="shared" si="1"/>
        <v>25.006795324816526</v>
      </c>
    </row>
    <row r="30" spans="1:8" ht="12.75">
      <c r="A30" s="34"/>
      <c r="B30" s="142"/>
      <c r="C30" s="84" t="s">
        <v>319</v>
      </c>
      <c r="D30" s="140" t="s">
        <v>405</v>
      </c>
      <c r="E30" s="187">
        <v>367.9</v>
      </c>
      <c r="F30" s="187">
        <v>92</v>
      </c>
      <c r="G30" s="187">
        <f>E30-F30</f>
        <v>275.9</v>
      </c>
      <c r="H30" s="141">
        <f t="shared" si="1"/>
        <v>25.006795324816526</v>
      </c>
    </row>
    <row r="31" spans="1:8" ht="48">
      <c r="A31" s="20" t="s">
        <v>403</v>
      </c>
      <c r="B31" s="35"/>
      <c r="C31" s="34"/>
      <c r="D31" s="31" t="s">
        <v>404</v>
      </c>
      <c r="E31" s="199">
        <f>E43+E50+E32+E59+E62+E39+E47</f>
        <v>28129.100000000002</v>
      </c>
      <c r="F31" s="199">
        <f>F43+F50+F32+F59+F62+F39+F47</f>
        <v>4575.299999999999</v>
      </c>
      <c r="G31" s="199">
        <f>G43+G50+G32+G59+G62+G39+G47</f>
        <v>23553.800000000007</v>
      </c>
      <c r="H31" s="161">
        <f t="shared" si="1"/>
        <v>16.265362204976338</v>
      </c>
    </row>
    <row r="32" spans="1:8" ht="51">
      <c r="A32" s="34"/>
      <c r="B32" s="155" t="s">
        <v>665</v>
      </c>
      <c r="C32" s="29"/>
      <c r="D32" s="136" t="s">
        <v>600</v>
      </c>
      <c r="E32" s="199">
        <f aca="true" t="shared" si="4" ref="E32:G34">E33</f>
        <v>6914.6</v>
      </c>
      <c r="F32" s="199">
        <f t="shared" si="4"/>
        <v>1136.1999999999998</v>
      </c>
      <c r="G32" s="199">
        <f t="shared" si="4"/>
        <v>5778.400000000001</v>
      </c>
      <c r="H32" s="161">
        <f t="shared" si="1"/>
        <v>16.431897723657187</v>
      </c>
    </row>
    <row r="33" spans="1:8" ht="25.5">
      <c r="A33" s="34"/>
      <c r="B33" s="162" t="s">
        <v>666</v>
      </c>
      <c r="C33" s="84"/>
      <c r="D33" s="158" t="s">
        <v>601</v>
      </c>
      <c r="E33" s="187">
        <f t="shared" si="4"/>
        <v>6914.6</v>
      </c>
      <c r="F33" s="187">
        <f t="shared" si="4"/>
        <v>1136.1999999999998</v>
      </c>
      <c r="G33" s="187">
        <f t="shared" si="4"/>
        <v>5778.400000000001</v>
      </c>
      <c r="H33" s="141">
        <f t="shared" si="1"/>
        <v>16.431897723657187</v>
      </c>
    </row>
    <row r="34" spans="1:8" ht="25.5">
      <c r="A34" s="34"/>
      <c r="B34" s="142" t="s">
        <v>669</v>
      </c>
      <c r="C34" s="84"/>
      <c r="D34" s="140" t="s">
        <v>822</v>
      </c>
      <c r="E34" s="187">
        <f t="shared" si="4"/>
        <v>6914.6</v>
      </c>
      <c r="F34" s="187">
        <f t="shared" si="4"/>
        <v>1136.1999999999998</v>
      </c>
      <c r="G34" s="187">
        <f t="shared" si="4"/>
        <v>5778.400000000001</v>
      </c>
      <c r="H34" s="141">
        <f t="shared" si="1"/>
        <v>16.431897723657187</v>
      </c>
    </row>
    <row r="35" spans="1:8" ht="36.75" customHeight="1">
      <c r="A35" s="34"/>
      <c r="B35" s="142" t="s">
        <v>670</v>
      </c>
      <c r="C35" s="84"/>
      <c r="D35" s="160" t="s">
        <v>823</v>
      </c>
      <c r="E35" s="188">
        <f>E36+E37+E38</f>
        <v>6914.6</v>
      </c>
      <c r="F35" s="188">
        <f>F36+F37+F38</f>
        <v>1136.1999999999998</v>
      </c>
      <c r="G35" s="188">
        <f>G36+G37+G38</f>
        <v>5778.400000000001</v>
      </c>
      <c r="H35" s="141">
        <f t="shared" si="1"/>
        <v>16.431897723657187</v>
      </c>
    </row>
    <row r="36" spans="1:8" ht="51">
      <c r="A36" s="34"/>
      <c r="B36" s="142"/>
      <c r="C36" s="84" t="s">
        <v>312</v>
      </c>
      <c r="D36" s="140" t="s">
        <v>517</v>
      </c>
      <c r="E36" s="188">
        <f>4842+9.8+1462.3</f>
        <v>6314.1</v>
      </c>
      <c r="F36" s="188">
        <f>805.8+254.1</f>
        <v>1059.8999999999999</v>
      </c>
      <c r="G36" s="187">
        <f>E36-F36</f>
        <v>5254.200000000001</v>
      </c>
      <c r="H36" s="141">
        <f t="shared" si="1"/>
        <v>16.786240319285405</v>
      </c>
    </row>
    <row r="37" spans="1:8" ht="25.5">
      <c r="A37" s="34"/>
      <c r="B37" s="142"/>
      <c r="C37" s="84" t="s">
        <v>313</v>
      </c>
      <c r="D37" s="140" t="s">
        <v>518</v>
      </c>
      <c r="E37" s="188">
        <v>600.3</v>
      </c>
      <c r="F37" s="188">
        <f>63.9+12.4</f>
        <v>76.3</v>
      </c>
      <c r="G37" s="187">
        <f>E37-F37</f>
        <v>524</v>
      </c>
      <c r="H37" s="141">
        <f t="shared" si="1"/>
        <v>12.710311510911213</v>
      </c>
    </row>
    <row r="38" spans="1:8" ht="12.75">
      <c r="A38" s="34"/>
      <c r="B38" s="142"/>
      <c r="C38" s="84" t="s">
        <v>314</v>
      </c>
      <c r="D38" s="140" t="s">
        <v>315</v>
      </c>
      <c r="E38" s="188">
        <f>0.2</f>
        <v>0.2</v>
      </c>
      <c r="F38" s="188">
        <v>0</v>
      </c>
      <c r="G38" s="187">
        <f>E38-F38</f>
        <v>0.2</v>
      </c>
      <c r="H38" s="159">
        <f>F38/E38*100</f>
        <v>0</v>
      </c>
    </row>
    <row r="39" spans="1:8" ht="51">
      <c r="A39" s="34"/>
      <c r="B39" s="155" t="s">
        <v>699</v>
      </c>
      <c r="C39" s="29"/>
      <c r="D39" s="136" t="s">
        <v>605</v>
      </c>
      <c r="E39" s="200">
        <f>E40</f>
        <v>35</v>
      </c>
      <c r="F39" s="200">
        <f aca="true" t="shared" si="5" ref="F39:G41">F40</f>
        <v>35</v>
      </c>
      <c r="G39" s="200">
        <f t="shared" si="5"/>
        <v>0</v>
      </c>
      <c r="H39" s="156">
        <f>F39/E39*100</f>
        <v>100</v>
      </c>
    </row>
    <row r="40" spans="1:8" ht="38.25">
      <c r="A40" s="34"/>
      <c r="B40" s="162" t="s">
        <v>700</v>
      </c>
      <c r="C40" s="84"/>
      <c r="D40" s="158" t="s">
        <v>850</v>
      </c>
      <c r="E40" s="188">
        <f>E41</f>
        <v>35</v>
      </c>
      <c r="F40" s="188">
        <f t="shared" si="5"/>
        <v>35</v>
      </c>
      <c r="G40" s="188">
        <f t="shared" si="5"/>
        <v>0</v>
      </c>
      <c r="H40" s="159">
        <f>F40/E40*100</f>
        <v>100</v>
      </c>
    </row>
    <row r="41" spans="1:8" ht="38.25">
      <c r="A41" s="34"/>
      <c r="B41" s="142" t="s">
        <v>701</v>
      </c>
      <c r="C41" s="84"/>
      <c r="D41" s="160" t="s">
        <v>851</v>
      </c>
      <c r="E41" s="188">
        <f>E42</f>
        <v>35</v>
      </c>
      <c r="F41" s="188">
        <f t="shared" si="5"/>
        <v>35</v>
      </c>
      <c r="G41" s="188">
        <f t="shared" si="5"/>
        <v>0</v>
      </c>
      <c r="H41" s="159">
        <f>F41/E41*100</f>
        <v>100</v>
      </c>
    </row>
    <row r="42" spans="1:8" ht="12.75">
      <c r="A42" s="34"/>
      <c r="B42" s="142"/>
      <c r="C42" s="84" t="s">
        <v>314</v>
      </c>
      <c r="D42" s="140" t="s">
        <v>315</v>
      </c>
      <c r="E42" s="188">
        <v>35</v>
      </c>
      <c r="F42" s="188">
        <v>35</v>
      </c>
      <c r="G42" s="187">
        <f>E42-F42</f>
        <v>0</v>
      </c>
      <c r="H42" s="159">
        <f>F42/E42*100</f>
        <v>100</v>
      </c>
    </row>
    <row r="43" spans="1:8" ht="38.25">
      <c r="A43" s="20"/>
      <c r="B43" s="155" t="s">
        <v>710</v>
      </c>
      <c r="C43" s="29"/>
      <c r="D43" s="136" t="s">
        <v>856</v>
      </c>
      <c r="E43" s="199">
        <f aca="true" t="shared" si="6" ref="E43:G45">E44</f>
        <v>21</v>
      </c>
      <c r="F43" s="199">
        <f t="shared" si="6"/>
        <v>0</v>
      </c>
      <c r="G43" s="199">
        <f t="shared" si="6"/>
        <v>21</v>
      </c>
      <c r="H43" s="141">
        <f t="shared" si="1"/>
        <v>0</v>
      </c>
    </row>
    <row r="44" spans="1:8" ht="38.25">
      <c r="A44" s="20"/>
      <c r="B44" s="162" t="s">
        <v>711</v>
      </c>
      <c r="C44" s="170"/>
      <c r="D44" s="158" t="s">
        <v>857</v>
      </c>
      <c r="E44" s="187">
        <f t="shared" si="6"/>
        <v>21</v>
      </c>
      <c r="F44" s="187">
        <f t="shared" si="6"/>
        <v>0</v>
      </c>
      <c r="G44" s="187">
        <f t="shared" si="6"/>
        <v>21</v>
      </c>
      <c r="H44" s="141">
        <f>F44/E44*100</f>
        <v>0</v>
      </c>
    </row>
    <row r="45" spans="1:8" ht="25.5">
      <c r="A45" s="20"/>
      <c r="B45" s="142" t="s">
        <v>712</v>
      </c>
      <c r="C45" s="84"/>
      <c r="D45" s="160" t="s">
        <v>858</v>
      </c>
      <c r="E45" s="187">
        <f t="shared" si="6"/>
        <v>21</v>
      </c>
      <c r="F45" s="187">
        <f t="shared" si="6"/>
        <v>0</v>
      </c>
      <c r="G45" s="187">
        <f t="shared" si="6"/>
        <v>21</v>
      </c>
      <c r="H45" s="141">
        <f t="shared" si="1"/>
        <v>0</v>
      </c>
    </row>
    <row r="46" spans="1:8" ht="25.5">
      <c r="A46" s="20"/>
      <c r="B46" s="142"/>
      <c r="C46" s="84" t="s">
        <v>313</v>
      </c>
      <c r="D46" s="140" t="s">
        <v>518</v>
      </c>
      <c r="E46" s="187">
        <v>21</v>
      </c>
      <c r="F46" s="187">
        <v>0</v>
      </c>
      <c r="G46" s="187">
        <f>E46-F46</f>
        <v>21</v>
      </c>
      <c r="H46" s="141">
        <f t="shared" si="1"/>
        <v>0</v>
      </c>
    </row>
    <row r="47" spans="1:8" ht="76.5">
      <c r="A47" s="20"/>
      <c r="B47" s="155" t="s">
        <v>274</v>
      </c>
      <c r="C47" s="29"/>
      <c r="D47" s="185" t="s">
        <v>275</v>
      </c>
      <c r="E47" s="199">
        <f aca="true" t="shared" si="7" ref="E47:G48">E48</f>
        <v>112.9</v>
      </c>
      <c r="F47" s="199">
        <f t="shared" si="7"/>
        <v>0</v>
      </c>
      <c r="G47" s="199">
        <f t="shared" si="7"/>
        <v>112.9</v>
      </c>
      <c r="H47" s="161">
        <f>F47/E47*100</f>
        <v>0</v>
      </c>
    </row>
    <row r="48" spans="1:8" ht="76.5">
      <c r="A48" s="20"/>
      <c r="B48" s="142" t="s">
        <v>276</v>
      </c>
      <c r="C48" s="84"/>
      <c r="D48" s="140" t="s">
        <v>275</v>
      </c>
      <c r="E48" s="187">
        <f t="shared" si="7"/>
        <v>112.9</v>
      </c>
      <c r="F48" s="187">
        <f t="shared" si="7"/>
        <v>0</v>
      </c>
      <c r="G48" s="187">
        <f t="shared" si="7"/>
        <v>112.9</v>
      </c>
      <c r="H48" s="141">
        <f>F48/E48*100</f>
        <v>0</v>
      </c>
    </row>
    <row r="49" spans="1:8" ht="12.75">
      <c r="A49" s="20"/>
      <c r="B49" s="142"/>
      <c r="C49" s="84" t="s">
        <v>319</v>
      </c>
      <c r="D49" s="140" t="s">
        <v>405</v>
      </c>
      <c r="E49" s="187">
        <v>112.9</v>
      </c>
      <c r="F49" s="187">
        <v>0</v>
      </c>
      <c r="G49" s="187">
        <f>E49-F49</f>
        <v>112.9</v>
      </c>
      <c r="H49" s="141">
        <f>F49/E49*100</f>
        <v>0</v>
      </c>
    </row>
    <row r="50" spans="1:8" ht="25.5">
      <c r="A50" s="20"/>
      <c r="B50" s="155" t="s">
        <v>806</v>
      </c>
      <c r="C50" s="29"/>
      <c r="D50" s="165" t="s">
        <v>602</v>
      </c>
      <c r="E50" s="199">
        <f>E51+E55+E57</f>
        <v>20827.3</v>
      </c>
      <c r="F50" s="199">
        <f>F51+F55+F57</f>
        <v>3404.1</v>
      </c>
      <c r="G50" s="199">
        <f>G51+G55+G57</f>
        <v>17423.200000000004</v>
      </c>
      <c r="H50" s="161">
        <f t="shared" si="1"/>
        <v>16.344413342103874</v>
      </c>
    </row>
    <row r="51" spans="1:8" ht="25.5">
      <c r="A51" s="34"/>
      <c r="B51" s="142" t="s">
        <v>807</v>
      </c>
      <c r="C51" s="84"/>
      <c r="D51" s="163" t="s">
        <v>823</v>
      </c>
      <c r="E51" s="187">
        <f>E52+E53+E54</f>
        <v>20661.1</v>
      </c>
      <c r="F51" s="187">
        <f>F52+F53+F54</f>
        <v>3404.1</v>
      </c>
      <c r="G51" s="187">
        <f>G52+G53+G54</f>
        <v>17257.000000000004</v>
      </c>
      <c r="H51" s="141">
        <f>F51/E51*100</f>
        <v>16.475889473454945</v>
      </c>
    </row>
    <row r="52" spans="1:8" ht="51">
      <c r="A52" s="34"/>
      <c r="B52" s="142"/>
      <c r="C52" s="84" t="s">
        <v>312</v>
      </c>
      <c r="D52" s="140" t="s">
        <v>517</v>
      </c>
      <c r="E52" s="187">
        <v>17627.7</v>
      </c>
      <c r="F52" s="187">
        <v>2894.5</v>
      </c>
      <c r="G52" s="187">
        <f>E52-F52</f>
        <v>14733.2</v>
      </c>
      <c r="H52" s="141">
        <f>F52/E52*100</f>
        <v>16.420179603691917</v>
      </c>
    </row>
    <row r="53" spans="1:8" ht="30" customHeight="1">
      <c r="A53" s="20"/>
      <c r="B53" s="142"/>
      <c r="C53" s="84" t="s">
        <v>313</v>
      </c>
      <c r="D53" s="140" t="s">
        <v>518</v>
      </c>
      <c r="E53" s="187">
        <v>3017.6</v>
      </c>
      <c r="F53" s="187">
        <v>506.7</v>
      </c>
      <c r="G53" s="187">
        <f>E53-F53</f>
        <v>2510.9</v>
      </c>
      <c r="H53" s="141">
        <f>F53/E53*100</f>
        <v>16.791489925768825</v>
      </c>
    </row>
    <row r="54" spans="1:8" ht="17.25" customHeight="1">
      <c r="A54" s="20"/>
      <c r="B54" s="142"/>
      <c r="C54" s="84" t="s">
        <v>314</v>
      </c>
      <c r="D54" s="140" t="s">
        <v>315</v>
      </c>
      <c r="E54" s="187">
        <v>15.8</v>
      </c>
      <c r="F54" s="187">
        <v>2.9</v>
      </c>
      <c r="G54" s="187">
        <f>E54-F54</f>
        <v>12.9</v>
      </c>
      <c r="H54" s="141">
        <f>F54/E54*100</f>
        <v>18.354430379746834</v>
      </c>
    </row>
    <row r="55" spans="1:8" ht="25.5">
      <c r="A55" s="20"/>
      <c r="B55" s="142" t="s">
        <v>277</v>
      </c>
      <c r="C55" s="84"/>
      <c r="D55" s="140" t="s">
        <v>279</v>
      </c>
      <c r="E55" s="187">
        <f>E56</f>
        <v>25.9</v>
      </c>
      <c r="F55" s="187">
        <f>F56</f>
        <v>0</v>
      </c>
      <c r="G55" s="187">
        <f>G56</f>
        <v>25.9</v>
      </c>
      <c r="H55" s="141">
        <f t="shared" si="1"/>
        <v>0</v>
      </c>
    </row>
    <row r="56" spans="1:8" ht="27" customHeight="1">
      <c r="A56" s="20"/>
      <c r="B56" s="142"/>
      <c r="C56" s="84" t="s">
        <v>313</v>
      </c>
      <c r="D56" s="140" t="s">
        <v>518</v>
      </c>
      <c r="E56" s="187">
        <v>25.9</v>
      </c>
      <c r="F56" s="187">
        <v>0</v>
      </c>
      <c r="G56" s="187">
        <f>E56-F56</f>
        <v>25.9</v>
      </c>
      <c r="H56" s="141">
        <f t="shared" si="1"/>
        <v>0</v>
      </c>
    </row>
    <row r="57" spans="1:8" ht="27" customHeight="1">
      <c r="A57" s="20"/>
      <c r="B57" s="142" t="s">
        <v>278</v>
      </c>
      <c r="C57" s="84"/>
      <c r="D57" s="140" t="s">
        <v>76</v>
      </c>
      <c r="E57" s="187">
        <f>E58</f>
        <v>140.3</v>
      </c>
      <c r="F57" s="187">
        <f>F58</f>
        <v>0</v>
      </c>
      <c r="G57" s="187">
        <f>G58</f>
        <v>140.3</v>
      </c>
      <c r="H57" s="141">
        <f t="shared" si="1"/>
        <v>0</v>
      </c>
    </row>
    <row r="58" spans="1:8" ht="56.25" customHeight="1">
      <c r="A58" s="20"/>
      <c r="B58" s="142"/>
      <c r="C58" s="84" t="s">
        <v>312</v>
      </c>
      <c r="D58" s="140" t="s">
        <v>517</v>
      </c>
      <c r="E58" s="187">
        <v>140.3</v>
      </c>
      <c r="F58" s="187">
        <v>0</v>
      </c>
      <c r="G58" s="187">
        <f>E58-F58</f>
        <v>140.3</v>
      </c>
      <c r="H58" s="141">
        <f t="shared" si="1"/>
        <v>0</v>
      </c>
    </row>
    <row r="59" spans="1:8" ht="69" customHeight="1">
      <c r="A59" s="20"/>
      <c r="B59" s="155" t="s">
        <v>164</v>
      </c>
      <c r="C59" s="84"/>
      <c r="D59" s="237" t="s">
        <v>165</v>
      </c>
      <c r="E59" s="199">
        <f aca="true" t="shared" si="8" ref="E59:G60">E60</f>
        <v>218.3</v>
      </c>
      <c r="F59" s="199">
        <f t="shared" si="8"/>
        <v>0</v>
      </c>
      <c r="G59" s="199">
        <f t="shared" si="8"/>
        <v>218.3</v>
      </c>
      <c r="H59" s="161">
        <f t="shared" si="1"/>
        <v>0</v>
      </c>
    </row>
    <row r="60" spans="1:8" ht="56.25" customHeight="1">
      <c r="A60" s="20"/>
      <c r="B60" s="142" t="s">
        <v>166</v>
      </c>
      <c r="C60" s="84"/>
      <c r="D60" s="238" t="s">
        <v>167</v>
      </c>
      <c r="E60" s="187">
        <f t="shared" si="8"/>
        <v>218.3</v>
      </c>
      <c r="F60" s="187">
        <f t="shared" si="8"/>
        <v>0</v>
      </c>
      <c r="G60" s="187">
        <f t="shared" si="8"/>
        <v>218.3</v>
      </c>
      <c r="H60" s="141">
        <f t="shared" si="1"/>
        <v>0</v>
      </c>
    </row>
    <row r="61" spans="1:8" ht="17.25" customHeight="1">
      <c r="A61" s="20"/>
      <c r="B61" s="142"/>
      <c r="C61" s="84" t="s">
        <v>319</v>
      </c>
      <c r="D61" s="140" t="s">
        <v>405</v>
      </c>
      <c r="E61" s="187">
        <v>218.3</v>
      </c>
      <c r="F61" s="187">
        <v>0</v>
      </c>
      <c r="G61" s="187">
        <f>E61-F61</f>
        <v>218.3</v>
      </c>
      <c r="H61" s="141">
        <f t="shared" si="1"/>
        <v>0</v>
      </c>
    </row>
    <row r="62" spans="1:8" ht="77.25" customHeight="1" hidden="1">
      <c r="A62" s="20"/>
      <c r="B62" s="155" t="s">
        <v>170</v>
      </c>
      <c r="C62" s="84"/>
      <c r="D62" s="237" t="s">
        <v>171</v>
      </c>
      <c r="E62" s="199">
        <f aca="true" t="shared" si="9" ref="E62:G63">E63</f>
        <v>0</v>
      </c>
      <c r="F62" s="199">
        <f t="shared" si="9"/>
        <v>0</v>
      </c>
      <c r="G62" s="199">
        <f t="shared" si="9"/>
        <v>0</v>
      </c>
      <c r="H62" s="161" t="e">
        <f t="shared" si="1"/>
        <v>#DIV/0!</v>
      </c>
    </row>
    <row r="63" spans="1:8" ht="76.5" hidden="1">
      <c r="A63" s="20"/>
      <c r="B63" s="142" t="s">
        <v>172</v>
      </c>
      <c r="C63" s="84"/>
      <c r="D63" s="238" t="s">
        <v>171</v>
      </c>
      <c r="E63" s="187">
        <f t="shared" si="9"/>
        <v>0</v>
      </c>
      <c r="F63" s="187">
        <f t="shared" si="9"/>
        <v>0</v>
      </c>
      <c r="G63" s="187">
        <f t="shared" si="9"/>
        <v>0</v>
      </c>
      <c r="H63" s="141" t="e">
        <f t="shared" si="1"/>
        <v>#DIV/0!</v>
      </c>
    </row>
    <row r="64" spans="1:8" ht="18" customHeight="1" hidden="1">
      <c r="A64" s="20"/>
      <c r="B64" s="142"/>
      <c r="C64" s="84" t="s">
        <v>319</v>
      </c>
      <c r="D64" s="140" t="s">
        <v>405</v>
      </c>
      <c r="E64" s="187">
        <v>0</v>
      </c>
      <c r="F64" s="187">
        <v>0</v>
      </c>
      <c r="G64" s="187">
        <f>E64-F64</f>
        <v>0</v>
      </c>
      <c r="H64" s="141" t="e">
        <f t="shared" si="1"/>
        <v>#DIV/0!</v>
      </c>
    </row>
    <row r="65" spans="1:8" ht="42.75" customHeight="1">
      <c r="A65" s="20" t="s">
        <v>423</v>
      </c>
      <c r="B65" s="33"/>
      <c r="C65" s="20"/>
      <c r="D65" s="37" t="s">
        <v>424</v>
      </c>
      <c r="E65" s="199">
        <f aca="true" t="shared" si="10" ref="E65:G66">E66</f>
        <v>4326.900000000001</v>
      </c>
      <c r="F65" s="199">
        <f t="shared" si="10"/>
        <v>785.5</v>
      </c>
      <c r="G65" s="199">
        <f t="shared" si="10"/>
        <v>3541.4000000000005</v>
      </c>
      <c r="H65" s="161">
        <f t="shared" si="1"/>
        <v>18.1538745984423</v>
      </c>
    </row>
    <row r="66" spans="1:8" ht="38.25">
      <c r="A66" s="34"/>
      <c r="B66" s="155" t="s">
        <v>655</v>
      </c>
      <c r="C66" s="84"/>
      <c r="D66" s="136" t="s">
        <v>603</v>
      </c>
      <c r="E66" s="200">
        <f t="shared" si="10"/>
        <v>4326.900000000001</v>
      </c>
      <c r="F66" s="200">
        <f t="shared" si="10"/>
        <v>785.5</v>
      </c>
      <c r="G66" s="200">
        <f t="shared" si="10"/>
        <v>3541.4000000000005</v>
      </c>
      <c r="H66" s="161">
        <f t="shared" si="1"/>
        <v>18.1538745984423</v>
      </c>
    </row>
    <row r="67" spans="1:8" ht="25.5">
      <c r="A67" s="34"/>
      <c r="B67" s="155" t="s">
        <v>656</v>
      </c>
      <c r="C67" s="29"/>
      <c r="D67" s="136" t="s">
        <v>604</v>
      </c>
      <c r="E67" s="200">
        <f>E68+E73</f>
        <v>4326.900000000001</v>
      </c>
      <c r="F67" s="200">
        <f>F68+F73</f>
        <v>785.5</v>
      </c>
      <c r="G67" s="200">
        <f>G68+G73</f>
        <v>3541.4000000000005</v>
      </c>
      <c r="H67" s="161">
        <f t="shared" si="1"/>
        <v>18.1538745984423</v>
      </c>
    </row>
    <row r="68" spans="1:8" ht="34.5" customHeight="1">
      <c r="A68" s="34"/>
      <c r="B68" s="192" t="s">
        <v>657</v>
      </c>
      <c r="C68" s="170"/>
      <c r="D68" s="158" t="s">
        <v>822</v>
      </c>
      <c r="E68" s="188">
        <f>E69</f>
        <v>3991.1000000000004</v>
      </c>
      <c r="F68" s="188">
        <f>F69</f>
        <v>713.2</v>
      </c>
      <c r="G68" s="188">
        <f>G69</f>
        <v>3277.9000000000005</v>
      </c>
      <c r="H68" s="141">
        <f t="shared" si="1"/>
        <v>17.86976021648167</v>
      </c>
    </row>
    <row r="69" spans="1:8" ht="29.25" customHeight="1">
      <c r="A69" s="34"/>
      <c r="B69" s="157" t="s">
        <v>658</v>
      </c>
      <c r="C69" s="84"/>
      <c r="D69" s="160" t="s">
        <v>823</v>
      </c>
      <c r="E69" s="188">
        <f>E70+E71+E72</f>
        <v>3991.1000000000004</v>
      </c>
      <c r="F69" s="188">
        <f>F70+F71+F72</f>
        <v>713.2</v>
      </c>
      <c r="G69" s="188">
        <f>G70+G71+G72</f>
        <v>3277.9000000000005</v>
      </c>
      <c r="H69" s="141">
        <f t="shared" si="1"/>
        <v>17.86976021648167</v>
      </c>
    </row>
    <row r="70" spans="1:8" ht="56.25" customHeight="1">
      <c r="A70" s="34"/>
      <c r="B70" s="142"/>
      <c r="C70" s="84" t="s">
        <v>312</v>
      </c>
      <c r="D70" s="140" t="s">
        <v>517</v>
      </c>
      <c r="E70" s="187">
        <v>3628.8</v>
      </c>
      <c r="F70" s="187">
        <v>642.2</v>
      </c>
      <c r="G70" s="187">
        <f>E70-F70</f>
        <v>2986.6000000000004</v>
      </c>
      <c r="H70" s="141">
        <f>IF(E70=0,"-",F70/E70*100)</f>
        <v>17.69731040564374</v>
      </c>
    </row>
    <row r="71" spans="1:8" ht="25.5">
      <c r="A71" s="34"/>
      <c r="B71" s="142"/>
      <c r="C71" s="84" t="s">
        <v>313</v>
      </c>
      <c r="D71" s="140" t="s">
        <v>518</v>
      </c>
      <c r="E71" s="187">
        <f>302.2+59.8</f>
        <v>362</v>
      </c>
      <c r="F71" s="187">
        <v>71</v>
      </c>
      <c r="G71" s="187">
        <f>E71-F71</f>
        <v>291</v>
      </c>
      <c r="H71" s="141">
        <f>IF(E71=0,"-",F71/E71*100)</f>
        <v>19.613259668508288</v>
      </c>
    </row>
    <row r="72" spans="1:8" ht="26.25" customHeight="1">
      <c r="A72" s="34"/>
      <c r="B72" s="142"/>
      <c r="C72" s="84" t="s">
        <v>314</v>
      </c>
      <c r="D72" s="140" t="s">
        <v>315</v>
      </c>
      <c r="E72" s="187">
        <v>0.3</v>
      </c>
      <c r="F72" s="187">
        <v>0</v>
      </c>
      <c r="G72" s="187">
        <f>E72-F72</f>
        <v>0.3</v>
      </c>
      <c r="H72" s="141">
        <f>IF(E72=0,"-",F72/E72*100)</f>
        <v>0</v>
      </c>
    </row>
    <row r="73" spans="1:8" ht="54.75" customHeight="1">
      <c r="A73" s="34"/>
      <c r="B73" s="162" t="s">
        <v>659</v>
      </c>
      <c r="C73" s="170"/>
      <c r="D73" s="182" t="s">
        <v>824</v>
      </c>
      <c r="E73" s="187">
        <f aca="true" t="shared" si="11" ref="E73:G74">E74</f>
        <v>335.8</v>
      </c>
      <c r="F73" s="187">
        <f t="shared" si="11"/>
        <v>72.3</v>
      </c>
      <c r="G73" s="187">
        <f t="shared" si="11"/>
        <v>263.5</v>
      </c>
      <c r="H73" s="141">
        <f>IF(E73=0,"-",F73/E73*100)</f>
        <v>21.530673019654557</v>
      </c>
    </row>
    <row r="74" spans="1:8" ht="49.5" customHeight="1">
      <c r="A74" s="34"/>
      <c r="B74" s="142" t="s">
        <v>132</v>
      </c>
      <c r="C74" s="84"/>
      <c r="D74" s="160" t="s">
        <v>133</v>
      </c>
      <c r="E74" s="188">
        <f t="shared" si="11"/>
        <v>335.8</v>
      </c>
      <c r="F74" s="188">
        <f t="shared" si="11"/>
        <v>72.3</v>
      </c>
      <c r="G74" s="188">
        <f t="shared" si="11"/>
        <v>263.5</v>
      </c>
      <c r="H74" s="141">
        <f>IF(E74=0,"-",F74/E74*100)</f>
        <v>21.530673019654557</v>
      </c>
    </row>
    <row r="75" spans="1:8" ht="12.75">
      <c r="A75" s="34"/>
      <c r="B75" s="142"/>
      <c r="C75" s="84" t="s">
        <v>319</v>
      </c>
      <c r="D75" s="140" t="s">
        <v>405</v>
      </c>
      <c r="E75" s="188">
        <v>335.8</v>
      </c>
      <c r="F75" s="188">
        <v>72.3</v>
      </c>
      <c r="G75" s="187">
        <f>E75-F75</f>
        <v>263.5</v>
      </c>
      <c r="H75" s="141">
        <f t="shared" si="1"/>
        <v>21.530673019654557</v>
      </c>
    </row>
    <row r="76" spans="1:8" ht="12.75">
      <c r="A76" s="20" t="s">
        <v>199</v>
      </c>
      <c r="B76" s="155"/>
      <c r="C76" s="29"/>
      <c r="D76" s="185" t="s">
        <v>200</v>
      </c>
      <c r="E76" s="200">
        <f>E77</f>
        <v>4235.3</v>
      </c>
      <c r="F76" s="200">
        <f aca="true" t="shared" si="12" ref="F76:G78">F77</f>
        <v>0</v>
      </c>
      <c r="G76" s="200">
        <f t="shared" si="12"/>
        <v>4235.3</v>
      </c>
      <c r="H76" s="161">
        <f t="shared" si="1"/>
        <v>0</v>
      </c>
    </row>
    <row r="77" spans="1:8" ht="12.75">
      <c r="A77" s="34"/>
      <c r="B77" s="155" t="s">
        <v>192</v>
      </c>
      <c r="C77" s="29"/>
      <c r="D77" s="237" t="s">
        <v>194</v>
      </c>
      <c r="E77" s="200">
        <f>E78</f>
        <v>4235.3</v>
      </c>
      <c r="F77" s="200">
        <f t="shared" si="12"/>
        <v>0</v>
      </c>
      <c r="G77" s="200">
        <f t="shared" si="12"/>
        <v>4235.3</v>
      </c>
      <c r="H77" s="161">
        <f t="shared" si="1"/>
        <v>0</v>
      </c>
    </row>
    <row r="78" spans="1:8" ht="12.75">
      <c r="A78" s="34"/>
      <c r="B78" s="142" t="s">
        <v>193</v>
      </c>
      <c r="C78" s="84"/>
      <c r="D78" s="238" t="s">
        <v>195</v>
      </c>
      <c r="E78" s="188">
        <f>E79</f>
        <v>4235.3</v>
      </c>
      <c r="F78" s="188">
        <f t="shared" si="12"/>
        <v>0</v>
      </c>
      <c r="G78" s="188">
        <f t="shared" si="12"/>
        <v>4235.3</v>
      </c>
      <c r="H78" s="141">
        <f t="shared" si="1"/>
        <v>0</v>
      </c>
    </row>
    <row r="79" spans="1:8" ht="25.5">
      <c r="A79" s="34"/>
      <c r="B79" s="142"/>
      <c r="C79" s="84" t="s">
        <v>313</v>
      </c>
      <c r="D79" s="140" t="s">
        <v>518</v>
      </c>
      <c r="E79" s="188">
        <v>4235.3</v>
      </c>
      <c r="F79" s="188">
        <v>0</v>
      </c>
      <c r="G79" s="187">
        <f>E79-F79</f>
        <v>4235.3</v>
      </c>
      <c r="H79" s="141">
        <f t="shared" si="1"/>
        <v>0</v>
      </c>
    </row>
    <row r="80" spans="1:8" ht="12.75">
      <c r="A80" s="20" t="s">
        <v>406</v>
      </c>
      <c r="B80" s="33"/>
      <c r="C80" s="20"/>
      <c r="D80" s="37" t="s">
        <v>425</v>
      </c>
      <c r="E80" s="199">
        <f aca="true" t="shared" si="13" ref="E80:G84">E81</f>
        <v>377.5</v>
      </c>
      <c r="F80" s="199">
        <f t="shared" si="13"/>
        <v>0</v>
      </c>
      <c r="G80" s="199">
        <f t="shared" si="13"/>
        <v>377.5</v>
      </c>
      <c r="H80" s="141">
        <f t="shared" si="1"/>
        <v>0</v>
      </c>
    </row>
    <row r="81" spans="1:8" ht="38.25">
      <c r="A81" s="34"/>
      <c r="B81" s="155" t="s">
        <v>655</v>
      </c>
      <c r="C81" s="84"/>
      <c r="D81" s="136" t="s">
        <v>603</v>
      </c>
      <c r="E81" s="200">
        <f t="shared" si="13"/>
        <v>377.5</v>
      </c>
      <c r="F81" s="200">
        <f t="shared" si="13"/>
        <v>0</v>
      </c>
      <c r="G81" s="200">
        <f t="shared" si="13"/>
        <v>377.5</v>
      </c>
      <c r="H81" s="141">
        <f t="shared" si="1"/>
        <v>0</v>
      </c>
    </row>
    <row r="82" spans="1:8" ht="35.25" customHeight="1">
      <c r="A82" s="34"/>
      <c r="B82" s="155" t="s">
        <v>656</v>
      </c>
      <c r="C82" s="29"/>
      <c r="D82" s="136" t="s">
        <v>604</v>
      </c>
      <c r="E82" s="200">
        <f t="shared" si="13"/>
        <v>377.5</v>
      </c>
      <c r="F82" s="200">
        <f t="shared" si="13"/>
        <v>0</v>
      </c>
      <c r="G82" s="200">
        <f t="shared" si="13"/>
        <v>377.5</v>
      </c>
      <c r="H82" s="141">
        <f t="shared" si="1"/>
        <v>0</v>
      </c>
    </row>
    <row r="83" spans="1:8" ht="38.25">
      <c r="A83" s="34"/>
      <c r="B83" s="162" t="s">
        <v>660</v>
      </c>
      <c r="C83" s="170"/>
      <c r="D83" s="182" t="s">
        <v>825</v>
      </c>
      <c r="E83" s="187">
        <f t="shared" si="13"/>
        <v>377.5</v>
      </c>
      <c r="F83" s="187">
        <f t="shared" si="13"/>
        <v>0</v>
      </c>
      <c r="G83" s="187">
        <f t="shared" si="13"/>
        <v>377.5</v>
      </c>
      <c r="H83" s="141">
        <f t="shared" si="1"/>
        <v>0</v>
      </c>
    </row>
    <row r="84" spans="1:8" ht="51">
      <c r="A84" s="34"/>
      <c r="B84" s="142" t="s">
        <v>661</v>
      </c>
      <c r="C84" s="84"/>
      <c r="D84" s="160" t="s">
        <v>826</v>
      </c>
      <c r="E84" s="188">
        <f t="shared" si="13"/>
        <v>377.5</v>
      </c>
      <c r="F84" s="188">
        <f t="shared" si="13"/>
        <v>0</v>
      </c>
      <c r="G84" s="188">
        <f t="shared" si="13"/>
        <v>377.5</v>
      </c>
      <c r="H84" s="141">
        <f t="shared" si="1"/>
        <v>0</v>
      </c>
    </row>
    <row r="85" spans="1:8" ht="12.75">
      <c r="A85" s="34"/>
      <c r="B85" s="142"/>
      <c r="C85" s="84" t="s">
        <v>314</v>
      </c>
      <c r="D85" s="140" t="s">
        <v>315</v>
      </c>
      <c r="E85" s="188">
        <v>377.5</v>
      </c>
      <c r="F85" s="188">
        <v>0</v>
      </c>
      <c r="G85" s="187">
        <f>E85-F85</f>
        <v>377.5</v>
      </c>
      <c r="H85" s="141">
        <f t="shared" si="1"/>
        <v>0</v>
      </c>
    </row>
    <row r="86" spans="1:8" ht="12.75">
      <c r="A86" s="20" t="s">
        <v>452</v>
      </c>
      <c r="B86" s="20"/>
      <c r="C86" s="20"/>
      <c r="D86" s="31" t="s">
        <v>407</v>
      </c>
      <c r="E86" s="199">
        <f>E93+E109+E119+E87</f>
        <v>10266.3</v>
      </c>
      <c r="F86" s="199">
        <f>F93+F109+F119+F87</f>
        <v>618.0999999999999</v>
      </c>
      <c r="G86" s="199">
        <f>G93+G109+G119+G87</f>
        <v>9648.2</v>
      </c>
      <c r="H86" s="161">
        <f aca="true" t="shared" si="14" ref="H86:H96">IF(E86=0,"-",F86/E86*100)</f>
        <v>6.020669569367737</v>
      </c>
    </row>
    <row r="87" spans="1:8" ht="51">
      <c r="A87" s="34"/>
      <c r="B87" s="155" t="s">
        <v>665</v>
      </c>
      <c r="C87" s="29"/>
      <c r="D87" s="136" t="s">
        <v>600</v>
      </c>
      <c r="E87" s="199">
        <f aca="true" t="shared" si="15" ref="E87:G89">E88</f>
        <v>7817.7</v>
      </c>
      <c r="F87" s="199">
        <f t="shared" si="15"/>
        <v>546.8</v>
      </c>
      <c r="G87" s="199">
        <f t="shared" si="15"/>
        <v>7270.9</v>
      </c>
      <c r="H87" s="161">
        <f t="shared" si="14"/>
        <v>6.994384537651739</v>
      </c>
    </row>
    <row r="88" spans="1:8" ht="25.5">
      <c r="A88" s="34"/>
      <c r="B88" s="162" t="s">
        <v>666</v>
      </c>
      <c r="C88" s="84"/>
      <c r="D88" s="158" t="s">
        <v>601</v>
      </c>
      <c r="E88" s="187">
        <f t="shared" si="15"/>
        <v>7817.7</v>
      </c>
      <c r="F88" s="187">
        <f t="shared" si="15"/>
        <v>546.8</v>
      </c>
      <c r="G88" s="187">
        <f t="shared" si="15"/>
        <v>7270.9</v>
      </c>
      <c r="H88" s="141">
        <f t="shared" si="14"/>
        <v>6.994384537651739</v>
      </c>
    </row>
    <row r="89" spans="1:8" ht="25.5">
      <c r="A89" s="34"/>
      <c r="B89" s="142" t="s">
        <v>667</v>
      </c>
      <c r="C89" s="84"/>
      <c r="D89" s="160" t="s">
        <v>830</v>
      </c>
      <c r="E89" s="187">
        <f t="shared" si="15"/>
        <v>7817.7</v>
      </c>
      <c r="F89" s="187">
        <f t="shared" si="15"/>
        <v>546.8</v>
      </c>
      <c r="G89" s="187">
        <f t="shared" si="15"/>
        <v>7270.9</v>
      </c>
      <c r="H89" s="141">
        <f t="shared" si="14"/>
        <v>6.994384537651739</v>
      </c>
    </row>
    <row r="90" spans="1:8" ht="25.5">
      <c r="A90" s="34"/>
      <c r="B90" s="142" t="s">
        <v>668</v>
      </c>
      <c r="C90" s="84"/>
      <c r="D90" s="160" t="s">
        <v>831</v>
      </c>
      <c r="E90" s="187">
        <f>E91+E92</f>
        <v>7817.7</v>
      </c>
      <c r="F90" s="187">
        <f>F91+F92</f>
        <v>546.8</v>
      </c>
      <c r="G90" s="187">
        <f>G91+G92</f>
        <v>7270.9</v>
      </c>
      <c r="H90" s="141">
        <f t="shared" si="14"/>
        <v>6.994384537651739</v>
      </c>
    </row>
    <row r="91" spans="1:8" ht="25.5">
      <c r="A91" s="34"/>
      <c r="B91" s="142"/>
      <c r="C91" s="84" t="s">
        <v>313</v>
      </c>
      <c r="D91" s="140" t="s">
        <v>518</v>
      </c>
      <c r="E91" s="187">
        <v>6036.2</v>
      </c>
      <c r="F91" s="187">
        <v>468.2</v>
      </c>
      <c r="G91" s="187">
        <f>E91-F91</f>
        <v>5568</v>
      </c>
      <c r="H91" s="141">
        <f t="shared" si="14"/>
        <v>7.756535568735297</v>
      </c>
    </row>
    <row r="92" spans="1:8" ht="18.75" customHeight="1">
      <c r="A92" s="34"/>
      <c r="B92" s="142"/>
      <c r="C92" s="84" t="s">
        <v>314</v>
      </c>
      <c r="D92" s="140" t="s">
        <v>315</v>
      </c>
      <c r="E92" s="187">
        <v>1781.5</v>
      </c>
      <c r="F92" s="187">
        <v>78.6</v>
      </c>
      <c r="G92" s="187">
        <f>E92-F92</f>
        <v>1702.9</v>
      </c>
      <c r="H92" s="141">
        <f t="shared" si="14"/>
        <v>4.412012349143979</v>
      </c>
    </row>
    <row r="93" spans="1:8" ht="51">
      <c r="A93" s="20"/>
      <c r="B93" s="155" t="s">
        <v>699</v>
      </c>
      <c r="C93" s="29"/>
      <c r="D93" s="136" t="s">
        <v>605</v>
      </c>
      <c r="E93" s="199">
        <f>E94+E97+E101+E105</f>
        <v>782</v>
      </c>
      <c r="F93" s="199">
        <f>F94+F97+F101+F105</f>
        <v>8.4</v>
      </c>
      <c r="G93" s="199">
        <f>G94+G97+G101+G105</f>
        <v>773.6</v>
      </c>
      <c r="H93" s="161">
        <f t="shared" si="14"/>
        <v>1.0741687979539642</v>
      </c>
    </row>
    <row r="94" spans="1:8" ht="38.25">
      <c r="A94" s="20"/>
      <c r="B94" s="162" t="s">
        <v>700</v>
      </c>
      <c r="C94" s="84"/>
      <c r="D94" s="158" t="s">
        <v>850</v>
      </c>
      <c r="E94" s="187">
        <f aca="true" t="shared" si="16" ref="E94:G95">E95</f>
        <v>0</v>
      </c>
      <c r="F94" s="187">
        <f t="shared" si="16"/>
        <v>0</v>
      </c>
      <c r="G94" s="187">
        <f t="shared" si="16"/>
        <v>0</v>
      </c>
      <c r="H94" s="141" t="str">
        <f t="shared" si="14"/>
        <v>-</v>
      </c>
    </row>
    <row r="95" spans="1:8" ht="38.25">
      <c r="A95" s="20"/>
      <c r="B95" s="142" t="s">
        <v>701</v>
      </c>
      <c r="C95" s="84"/>
      <c r="D95" s="160" t="s">
        <v>851</v>
      </c>
      <c r="E95" s="187">
        <f t="shared" si="16"/>
        <v>0</v>
      </c>
      <c r="F95" s="187">
        <f t="shared" si="16"/>
        <v>0</v>
      </c>
      <c r="G95" s="187">
        <f t="shared" si="16"/>
        <v>0</v>
      </c>
      <c r="H95" s="141" t="str">
        <f t="shared" si="14"/>
        <v>-</v>
      </c>
    </row>
    <row r="96" spans="1:8" ht="12.75">
      <c r="A96" s="20"/>
      <c r="B96" s="142"/>
      <c r="C96" s="84" t="s">
        <v>314</v>
      </c>
      <c r="D96" s="140" t="s">
        <v>315</v>
      </c>
      <c r="E96" s="187">
        <v>0</v>
      </c>
      <c r="F96" s="187">
        <v>0</v>
      </c>
      <c r="G96" s="187">
        <f>E96-F96</f>
        <v>0</v>
      </c>
      <c r="H96" s="141" t="str">
        <f t="shared" si="14"/>
        <v>-</v>
      </c>
    </row>
    <row r="97" spans="1:8" ht="38.25">
      <c r="A97" s="20"/>
      <c r="B97" s="162" t="s">
        <v>702</v>
      </c>
      <c r="C97" s="170"/>
      <c r="D97" s="158" t="s">
        <v>852</v>
      </c>
      <c r="E97" s="187">
        <f>E98</f>
        <v>60</v>
      </c>
      <c r="F97" s="187">
        <f>F98</f>
        <v>0</v>
      </c>
      <c r="G97" s="187">
        <f>G98</f>
        <v>60</v>
      </c>
      <c r="H97" s="141">
        <f t="shared" si="1"/>
        <v>0</v>
      </c>
    </row>
    <row r="98" spans="1:8" ht="25.5">
      <c r="A98" s="20"/>
      <c r="B98" s="142" t="s">
        <v>703</v>
      </c>
      <c r="C98" s="84"/>
      <c r="D98" s="160" t="s">
        <v>853</v>
      </c>
      <c r="E98" s="187">
        <f>E100+E99</f>
        <v>60</v>
      </c>
      <c r="F98" s="187">
        <f>F100+F99</f>
        <v>0</v>
      </c>
      <c r="G98" s="187">
        <f>G100+G99</f>
        <v>60</v>
      </c>
      <c r="H98" s="141">
        <f t="shared" si="1"/>
        <v>0</v>
      </c>
    </row>
    <row r="99" spans="1:8" ht="25.5">
      <c r="A99" s="20"/>
      <c r="B99" s="142"/>
      <c r="C99" s="84" t="s">
        <v>313</v>
      </c>
      <c r="D99" s="140" t="s">
        <v>518</v>
      </c>
      <c r="E99" s="187">
        <v>10</v>
      </c>
      <c r="F99" s="187">
        <v>0</v>
      </c>
      <c r="G99" s="187">
        <f>E99-F99</f>
        <v>10</v>
      </c>
      <c r="H99" s="141">
        <f>F99/E99*100</f>
        <v>0</v>
      </c>
    </row>
    <row r="100" spans="1:8" ht="25.5">
      <c r="A100" s="20"/>
      <c r="B100" s="142"/>
      <c r="C100" s="84" t="s">
        <v>321</v>
      </c>
      <c r="D100" s="140" t="s">
        <v>518</v>
      </c>
      <c r="E100" s="187">
        <v>50</v>
      </c>
      <c r="F100" s="187">
        <v>0</v>
      </c>
      <c r="G100" s="187">
        <f>E100-F100</f>
        <v>50</v>
      </c>
      <c r="H100" s="141">
        <f t="shared" si="1"/>
        <v>0</v>
      </c>
    </row>
    <row r="101" spans="1:8" ht="25.5">
      <c r="A101" s="20"/>
      <c r="B101" s="162" t="s">
        <v>704</v>
      </c>
      <c r="C101" s="84"/>
      <c r="D101" s="158" t="s">
        <v>606</v>
      </c>
      <c r="E101" s="187">
        <f aca="true" t="shared" si="17" ref="E101:G103">E102</f>
        <v>22</v>
      </c>
      <c r="F101" s="187">
        <f t="shared" si="17"/>
        <v>0</v>
      </c>
      <c r="G101" s="187">
        <f t="shared" si="17"/>
        <v>22</v>
      </c>
      <c r="H101" s="141">
        <f aca="true" t="shared" si="18" ref="H101:H123">F101/E101*100</f>
        <v>0</v>
      </c>
    </row>
    <row r="102" spans="1:8" ht="38.25">
      <c r="A102" s="20"/>
      <c r="B102" s="142" t="s">
        <v>705</v>
      </c>
      <c r="C102" s="84"/>
      <c r="D102" s="160" t="s">
        <v>854</v>
      </c>
      <c r="E102" s="187">
        <f t="shared" si="17"/>
        <v>22</v>
      </c>
      <c r="F102" s="187">
        <f t="shared" si="17"/>
        <v>0</v>
      </c>
      <c r="G102" s="187">
        <f t="shared" si="17"/>
        <v>22</v>
      </c>
      <c r="H102" s="141">
        <f t="shared" si="18"/>
        <v>0</v>
      </c>
    </row>
    <row r="103" spans="1:8" ht="25.5">
      <c r="A103" s="20"/>
      <c r="B103" s="142" t="s">
        <v>706</v>
      </c>
      <c r="C103" s="84"/>
      <c r="D103" s="160" t="s">
        <v>855</v>
      </c>
      <c r="E103" s="187">
        <f t="shared" si="17"/>
        <v>22</v>
      </c>
      <c r="F103" s="187">
        <f t="shared" si="17"/>
        <v>0</v>
      </c>
      <c r="G103" s="187">
        <f t="shared" si="17"/>
        <v>22</v>
      </c>
      <c r="H103" s="141">
        <f t="shared" si="18"/>
        <v>0</v>
      </c>
    </row>
    <row r="104" spans="1:8" ht="25.5">
      <c r="A104" s="34"/>
      <c r="B104" s="142"/>
      <c r="C104" s="84" t="s">
        <v>313</v>
      </c>
      <c r="D104" s="140" t="s">
        <v>518</v>
      </c>
      <c r="E104" s="187">
        <v>22</v>
      </c>
      <c r="F104" s="187">
        <v>0</v>
      </c>
      <c r="G104" s="187">
        <f>E104-F104</f>
        <v>22</v>
      </c>
      <c r="H104" s="141">
        <f>IF(E104=0,"-",F104/E104*100)</f>
        <v>0</v>
      </c>
    </row>
    <row r="105" spans="1:8" ht="51">
      <c r="A105" s="34"/>
      <c r="B105" s="162" t="s">
        <v>707</v>
      </c>
      <c r="C105" s="84"/>
      <c r="D105" s="158" t="s">
        <v>607</v>
      </c>
      <c r="E105" s="187">
        <f aca="true" t="shared" si="19" ref="E105:G107">E106</f>
        <v>700</v>
      </c>
      <c r="F105" s="187">
        <f t="shared" si="19"/>
        <v>8.4</v>
      </c>
      <c r="G105" s="187">
        <f t="shared" si="19"/>
        <v>691.6</v>
      </c>
      <c r="H105" s="141">
        <f t="shared" si="18"/>
        <v>1.2</v>
      </c>
    </row>
    <row r="106" spans="1:8" ht="51">
      <c r="A106" s="34"/>
      <c r="B106" s="142" t="s">
        <v>708</v>
      </c>
      <c r="C106" s="84"/>
      <c r="D106" s="140" t="s">
        <v>197</v>
      </c>
      <c r="E106" s="187">
        <f t="shared" si="19"/>
        <v>700</v>
      </c>
      <c r="F106" s="187">
        <f t="shared" si="19"/>
        <v>8.4</v>
      </c>
      <c r="G106" s="187">
        <f t="shared" si="19"/>
        <v>691.6</v>
      </c>
      <c r="H106" s="141">
        <f t="shared" si="18"/>
        <v>1.2</v>
      </c>
    </row>
    <row r="107" spans="1:8" ht="76.5">
      <c r="A107" s="34"/>
      <c r="B107" s="142" t="s">
        <v>709</v>
      </c>
      <c r="C107" s="84"/>
      <c r="D107" s="140" t="s">
        <v>198</v>
      </c>
      <c r="E107" s="187">
        <f t="shared" si="19"/>
        <v>700</v>
      </c>
      <c r="F107" s="187">
        <f t="shared" si="19"/>
        <v>8.4</v>
      </c>
      <c r="G107" s="187">
        <f t="shared" si="19"/>
        <v>691.6</v>
      </c>
      <c r="H107" s="141">
        <f t="shared" si="18"/>
        <v>1.2</v>
      </c>
    </row>
    <row r="108" spans="1:8" ht="25.5">
      <c r="A108" s="34"/>
      <c r="B108" s="142"/>
      <c r="C108" s="84" t="s">
        <v>313</v>
      </c>
      <c r="D108" s="140" t="s">
        <v>518</v>
      </c>
      <c r="E108" s="187">
        <v>700</v>
      </c>
      <c r="F108" s="187">
        <v>8.4</v>
      </c>
      <c r="G108" s="187">
        <f>E108-F108</f>
        <v>691.6</v>
      </c>
      <c r="H108" s="141">
        <f t="shared" si="18"/>
        <v>1.2</v>
      </c>
    </row>
    <row r="109" spans="1:8" ht="51">
      <c r="A109" s="34"/>
      <c r="B109" s="155" t="s">
        <v>713</v>
      </c>
      <c r="C109" s="29"/>
      <c r="D109" s="136" t="s">
        <v>608</v>
      </c>
      <c r="E109" s="199">
        <f>E110+E116</f>
        <v>742</v>
      </c>
      <c r="F109" s="199">
        <f>F110+F116</f>
        <v>0</v>
      </c>
      <c r="G109" s="199">
        <f>G110+G116</f>
        <v>742</v>
      </c>
      <c r="H109" s="161">
        <f t="shared" si="18"/>
        <v>0</v>
      </c>
    </row>
    <row r="110" spans="1:8" ht="29.25" customHeight="1">
      <c r="A110" s="34"/>
      <c r="B110" s="162" t="s">
        <v>714</v>
      </c>
      <c r="C110" s="170"/>
      <c r="D110" s="158" t="s">
        <v>859</v>
      </c>
      <c r="E110" s="187">
        <f>E111+E114</f>
        <v>660</v>
      </c>
      <c r="F110" s="187">
        <f>F111+F114</f>
        <v>0</v>
      </c>
      <c r="G110" s="187">
        <f>G111+G114</f>
        <v>660</v>
      </c>
      <c r="H110" s="141">
        <f t="shared" si="18"/>
        <v>0</v>
      </c>
    </row>
    <row r="111" spans="1:8" ht="25.5">
      <c r="A111" s="34"/>
      <c r="B111" s="142" t="s">
        <v>715</v>
      </c>
      <c r="C111" s="84"/>
      <c r="D111" s="160" t="s">
        <v>860</v>
      </c>
      <c r="E111" s="187">
        <f>E112+E113</f>
        <v>600</v>
      </c>
      <c r="F111" s="187">
        <f>F112+F113</f>
        <v>0</v>
      </c>
      <c r="G111" s="187">
        <f>G112+G113</f>
        <v>600</v>
      </c>
      <c r="H111" s="141">
        <f t="shared" si="18"/>
        <v>0</v>
      </c>
    </row>
    <row r="112" spans="1:8" ht="25.5" hidden="1">
      <c r="A112" s="34"/>
      <c r="B112" s="142"/>
      <c r="C112" s="84" t="s">
        <v>313</v>
      </c>
      <c r="D112" s="140" t="s">
        <v>518</v>
      </c>
      <c r="E112" s="187">
        <v>0</v>
      </c>
      <c r="F112" s="187">
        <v>0</v>
      </c>
      <c r="G112" s="187">
        <f>E112-F112</f>
        <v>0</v>
      </c>
      <c r="H112" s="141" t="e">
        <f t="shared" si="18"/>
        <v>#DIV/0!</v>
      </c>
    </row>
    <row r="113" spans="1:8" ht="17.25" customHeight="1">
      <c r="A113" s="34"/>
      <c r="B113" s="142"/>
      <c r="C113" s="84" t="s">
        <v>314</v>
      </c>
      <c r="D113" s="140" t="s">
        <v>315</v>
      </c>
      <c r="E113" s="201">
        <v>600</v>
      </c>
      <c r="F113" s="201">
        <v>0</v>
      </c>
      <c r="G113" s="187">
        <f>E113-F113</f>
        <v>600</v>
      </c>
      <c r="H113" s="141">
        <f>F113/E113*100</f>
        <v>0</v>
      </c>
    </row>
    <row r="114" spans="1:8" ht="17.25" customHeight="1">
      <c r="A114" s="34"/>
      <c r="B114" s="142" t="s">
        <v>244</v>
      </c>
      <c r="C114" s="84"/>
      <c r="D114" s="140" t="s">
        <v>245</v>
      </c>
      <c r="E114" s="201">
        <f>E115</f>
        <v>60</v>
      </c>
      <c r="F114" s="201">
        <f>F115</f>
        <v>0</v>
      </c>
      <c r="G114" s="201">
        <f>G115</f>
        <v>60</v>
      </c>
      <c r="H114" s="141">
        <f>F114/E114*100</f>
        <v>0</v>
      </c>
    </row>
    <row r="115" spans="1:8" ht="17.25" customHeight="1">
      <c r="A115" s="34"/>
      <c r="B115" s="142"/>
      <c r="C115" s="84" t="s">
        <v>314</v>
      </c>
      <c r="D115" s="140" t="s">
        <v>315</v>
      </c>
      <c r="E115" s="201">
        <v>60</v>
      </c>
      <c r="F115" s="201">
        <v>0</v>
      </c>
      <c r="G115" s="187">
        <f>E115-F115</f>
        <v>60</v>
      </c>
      <c r="H115" s="141">
        <f>F115/E115*100</f>
        <v>0</v>
      </c>
    </row>
    <row r="116" spans="1:8" ht="25.5">
      <c r="A116" s="34"/>
      <c r="B116" s="170" t="s">
        <v>716</v>
      </c>
      <c r="C116" s="170"/>
      <c r="D116" s="158" t="s">
        <v>861</v>
      </c>
      <c r="E116" s="187">
        <f aca="true" t="shared" si="20" ref="E116:G117">E117</f>
        <v>82</v>
      </c>
      <c r="F116" s="187">
        <f t="shared" si="20"/>
        <v>0</v>
      </c>
      <c r="G116" s="187">
        <f t="shared" si="20"/>
        <v>82</v>
      </c>
      <c r="H116" s="141">
        <f>F116/E116*100</f>
        <v>0</v>
      </c>
    </row>
    <row r="117" spans="1:8" ht="38.25">
      <c r="A117" s="34"/>
      <c r="B117" s="84" t="s">
        <v>717</v>
      </c>
      <c r="C117" s="84"/>
      <c r="D117" s="160" t="s">
        <v>862</v>
      </c>
      <c r="E117" s="187">
        <f t="shared" si="20"/>
        <v>82</v>
      </c>
      <c r="F117" s="187">
        <f t="shared" si="20"/>
        <v>0</v>
      </c>
      <c r="G117" s="187">
        <f t="shared" si="20"/>
        <v>82</v>
      </c>
      <c r="H117" s="141">
        <f t="shared" si="18"/>
        <v>0</v>
      </c>
    </row>
    <row r="118" spans="1:8" ht="25.5">
      <c r="A118" s="34"/>
      <c r="B118" s="142"/>
      <c r="C118" s="84" t="s">
        <v>321</v>
      </c>
      <c r="D118" s="140" t="s">
        <v>322</v>
      </c>
      <c r="E118" s="187">
        <v>82</v>
      </c>
      <c r="F118" s="187">
        <v>0</v>
      </c>
      <c r="G118" s="187">
        <f>E118-F118</f>
        <v>82</v>
      </c>
      <c r="H118" s="141">
        <f t="shared" si="18"/>
        <v>0</v>
      </c>
    </row>
    <row r="119" spans="1:8" ht="25.5">
      <c r="A119" s="34"/>
      <c r="B119" s="155" t="s">
        <v>813</v>
      </c>
      <c r="C119" s="29"/>
      <c r="D119" s="165" t="s">
        <v>609</v>
      </c>
      <c r="E119" s="199">
        <f>E120+E123+E126+E128+E132+E130</f>
        <v>924.5999999999999</v>
      </c>
      <c r="F119" s="199">
        <f>F120+F123+F126+F128+F132+F130</f>
        <v>62.900000000000006</v>
      </c>
      <c r="G119" s="199">
        <f>G120+G123+G126+G128+G132+G130</f>
        <v>861.7</v>
      </c>
      <c r="H119" s="161">
        <f t="shared" si="18"/>
        <v>6.802941812675753</v>
      </c>
    </row>
    <row r="120" spans="1:8" ht="38.25">
      <c r="A120" s="34"/>
      <c r="B120" s="142" t="s">
        <v>814</v>
      </c>
      <c r="C120" s="84"/>
      <c r="D120" s="160" t="s">
        <v>85</v>
      </c>
      <c r="E120" s="187">
        <f>E122+E121</f>
        <v>307.3</v>
      </c>
      <c r="F120" s="187">
        <f>F122+F121</f>
        <v>3</v>
      </c>
      <c r="G120" s="187">
        <f>G122+G121</f>
        <v>304.3</v>
      </c>
      <c r="H120" s="141">
        <f t="shared" si="18"/>
        <v>0.9762447120078099</v>
      </c>
    </row>
    <row r="121" spans="1:8" ht="25.5" hidden="1">
      <c r="A121" s="34"/>
      <c r="B121" s="142"/>
      <c r="C121" s="84" t="s">
        <v>313</v>
      </c>
      <c r="D121" s="140" t="s">
        <v>518</v>
      </c>
      <c r="E121" s="187">
        <v>0</v>
      </c>
      <c r="F121" s="187">
        <v>0</v>
      </c>
      <c r="G121" s="187">
        <f>E121-F121</f>
        <v>0</v>
      </c>
      <c r="H121" s="141" t="e">
        <f t="shared" si="18"/>
        <v>#DIV/0!</v>
      </c>
    </row>
    <row r="122" spans="1:8" ht="19.5" customHeight="1">
      <c r="A122" s="34"/>
      <c r="B122" s="167"/>
      <c r="C122" s="84" t="s">
        <v>314</v>
      </c>
      <c r="D122" s="140" t="s">
        <v>315</v>
      </c>
      <c r="E122" s="187">
        <v>307.3</v>
      </c>
      <c r="F122" s="187">
        <v>3</v>
      </c>
      <c r="G122" s="187">
        <f>E122-F122</f>
        <v>304.3</v>
      </c>
      <c r="H122" s="141">
        <f t="shared" si="18"/>
        <v>0.9762447120078099</v>
      </c>
    </row>
    <row r="123" spans="1:8" ht="25.5">
      <c r="A123" s="34"/>
      <c r="B123" s="142" t="s">
        <v>815</v>
      </c>
      <c r="C123" s="167"/>
      <c r="D123" s="163" t="s">
        <v>185</v>
      </c>
      <c r="E123" s="187">
        <f>E124+E125</f>
        <v>195.5</v>
      </c>
      <c r="F123" s="187">
        <f>F124+F125</f>
        <v>6</v>
      </c>
      <c r="G123" s="187">
        <f>G124+G125</f>
        <v>189.5</v>
      </c>
      <c r="H123" s="141">
        <f t="shared" si="18"/>
        <v>3.0690537084398977</v>
      </c>
    </row>
    <row r="124" spans="1:8" ht="20.25" customHeight="1">
      <c r="A124" s="34"/>
      <c r="B124" s="142"/>
      <c r="C124" s="84" t="s">
        <v>316</v>
      </c>
      <c r="D124" s="140" t="s">
        <v>317</v>
      </c>
      <c r="E124" s="187">
        <v>150.5</v>
      </c>
      <c r="F124" s="187">
        <v>6</v>
      </c>
      <c r="G124" s="187">
        <f>E124-F124</f>
        <v>144.5</v>
      </c>
      <c r="H124" s="141">
        <f aca="true" t="shared" si="21" ref="H124:H210">IF(E124=0,"-",F124/E124*100)</f>
        <v>3.9867109634551494</v>
      </c>
    </row>
    <row r="125" spans="1:8" ht="15.75" customHeight="1">
      <c r="A125" s="34"/>
      <c r="B125" s="142"/>
      <c r="C125" s="84" t="s">
        <v>314</v>
      </c>
      <c r="D125" s="140" t="s">
        <v>315</v>
      </c>
      <c r="E125" s="187">
        <v>45</v>
      </c>
      <c r="F125" s="187">
        <v>0</v>
      </c>
      <c r="G125" s="187">
        <f>E125-F125</f>
        <v>45</v>
      </c>
      <c r="H125" s="141">
        <f t="shared" si="21"/>
        <v>0</v>
      </c>
    </row>
    <row r="126" spans="1:8" ht="18" customHeight="1">
      <c r="A126" s="34"/>
      <c r="B126" s="142" t="s">
        <v>816</v>
      </c>
      <c r="C126" s="84"/>
      <c r="D126" s="184" t="s">
        <v>519</v>
      </c>
      <c r="E126" s="187">
        <f>E127</f>
        <v>85</v>
      </c>
      <c r="F126" s="187">
        <f>F127</f>
        <v>3.3</v>
      </c>
      <c r="G126" s="187">
        <f>G127</f>
        <v>81.7</v>
      </c>
      <c r="H126" s="141">
        <f t="shared" si="21"/>
        <v>3.88235294117647</v>
      </c>
    </row>
    <row r="127" spans="1:8" ht="25.5">
      <c r="A127" s="34"/>
      <c r="B127" s="142"/>
      <c r="C127" s="84" t="s">
        <v>313</v>
      </c>
      <c r="D127" s="140" t="s">
        <v>518</v>
      </c>
      <c r="E127" s="187">
        <v>85</v>
      </c>
      <c r="F127" s="187">
        <v>3.3</v>
      </c>
      <c r="G127" s="187">
        <f>E127-F127</f>
        <v>81.7</v>
      </c>
      <c r="H127" s="141">
        <f t="shared" si="21"/>
        <v>3.88235294117647</v>
      </c>
    </row>
    <row r="128" spans="1:8" ht="33.75" customHeight="1">
      <c r="A128" s="34"/>
      <c r="B128" s="168" t="s">
        <v>817</v>
      </c>
      <c r="C128" s="167"/>
      <c r="D128" s="184" t="s">
        <v>610</v>
      </c>
      <c r="E128" s="187">
        <f>E129</f>
        <v>336.8</v>
      </c>
      <c r="F128" s="187">
        <f>F129</f>
        <v>50.6</v>
      </c>
      <c r="G128" s="187">
        <f>G129</f>
        <v>286.2</v>
      </c>
      <c r="H128" s="141">
        <f t="shared" si="21"/>
        <v>15.02375296912114</v>
      </c>
    </row>
    <row r="129" spans="1:8" ht="17.25" customHeight="1">
      <c r="A129" s="34"/>
      <c r="B129" s="142"/>
      <c r="C129" s="84" t="s">
        <v>316</v>
      </c>
      <c r="D129" s="140" t="s">
        <v>317</v>
      </c>
      <c r="E129" s="187">
        <v>336.8</v>
      </c>
      <c r="F129" s="187">
        <v>50.6</v>
      </c>
      <c r="G129" s="187">
        <f>E129-F129</f>
        <v>286.2</v>
      </c>
      <c r="H129" s="141">
        <f t="shared" si="21"/>
        <v>15.02375296912114</v>
      </c>
    </row>
    <row r="130" spans="1:8" ht="31.5" customHeight="1" hidden="1">
      <c r="A130" s="34"/>
      <c r="B130" s="142" t="s">
        <v>191</v>
      </c>
      <c r="C130" s="84"/>
      <c r="D130" s="140" t="s">
        <v>78</v>
      </c>
      <c r="E130" s="187">
        <f>E131</f>
        <v>0</v>
      </c>
      <c r="F130" s="187">
        <f>F131</f>
        <v>0</v>
      </c>
      <c r="G130" s="187">
        <f>G131</f>
        <v>0</v>
      </c>
      <c r="H130" s="141" t="str">
        <f t="shared" si="21"/>
        <v>-</v>
      </c>
    </row>
    <row r="131" spans="1:8" ht="32.25" customHeight="1" hidden="1">
      <c r="A131" s="34"/>
      <c r="B131" s="142"/>
      <c r="C131" s="84" t="s">
        <v>321</v>
      </c>
      <c r="D131" s="140" t="s">
        <v>322</v>
      </c>
      <c r="E131" s="187">
        <v>0</v>
      </c>
      <c r="F131" s="187">
        <v>0</v>
      </c>
      <c r="G131" s="187">
        <f>E131-F131</f>
        <v>0</v>
      </c>
      <c r="H131" s="141" t="str">
        <f t="shared" si="21"/>
        <v>-</v>
      </c>
    </row>
    <row r="132" spans="1:8" ht="30.75" customHeight="1" hidden="1">
      <c r="A132" s="34"/>
      <c r="B132" s="142" t="s">
        <v>77</v>
      </c>
      <c r="C132" s="84"/>
      <c r="D132" s="140" t="s">
        <v>78</v>
      </c>
      <c r="E132" s="187">
        <f>E133</f>
        <v>0</v>
      </c>
      <c r="F132" s="187">
        <f>F133</f>
        <v>0</v>
      </c>
      <c r="G132" s="187">
        <f>G133</f>
        <v>0</v>
      </c>
      <c r="H132" s="141" t="e">
        <f>F132/E132*100</f>
        <v>#DIV/0!</v>
      </c>
    </row>
    <row r="133" spans="1:8" ht="31.5" customHeight="1" hidden="1">
      <c r="A133" s="34"/>
      <c r="B133" s="142"/>
      <c r="C133" s="84" t="s">
        <v>321</v>
      </c>
      <c r="D133" s="140" t="s">
        <v>322</v>
      </c>
      <c r="E133" s="187">
        <v>0</v>
      </c>
      <c r="F133" s="187">
        <v>0</v>
      </c>
      <c r="G133" s="187">
        <f>E133-F133</f>
        <v>0</v>
      </c>
      <c r="H133" s="141" t="e">
        <f>F133/E133*100</f>
        <v>#DIV/0!</v>
      </c>
    </row>
    <row r="134" spans="1:8" ht="24">
      <c r="A134" s="20" t="s">
        <v>408</v>
      </c>
      <c r="B134" s="35"/>
      <c r="C134" s="34"/>
      <c r="D134" s="37" t="s">
        <v>409</v>
      </c>
      <c r="E134" s="199">
        <f>E135+E153+E167</f>
        <v>2560.1</v>
      </c>
      <c r="F134" s="199">
        <f>F135+F153+F167</f>
        <v>574.3</v>
      </c>
      <c r="G134" s="199">
        <f>G135+G153+G167</f>
        <v>2002.3</v>
      </c>
      <c r="H134" s="161">
        <f t="shared" si="21"/>
        <v>22.432717471973753</v>
      </c>
    </row>
    <row r="135" spans="1:8" ht="36">
      <c r="A135" s="20" t="s">
        <v>410</v>
      </c>
      <c r="B135" s="35"/>
      <c r="C135" s="34"/>
      <c r="D135" s="37" t="s">
        <v>411</v>
      </c>
      <c r="E135" s="199">
        <f>E136</f>
        <v>1683</v>
      </c>
      <c r="F135" s="199">
        <f>F136</f>
        <v>306</v>
      </c>
      <c r="G135" s="199">
        <f>G136</f>
        <v>1377</v>
      </c>
      <c r="H135" s="161">
        <f t="shared" si="21"/>
        <v>18.181818181818183</v>
      </c>
    </row>
    <row r="136" spans="1:8" ht="38.25">
      <c r="A136" s="20"/>
      <c r="B136" s="155" t="s">
        <v>679</v>
      </c>
      <c r="C136" s="29"/>
      <c r="D136" s="136" t="s">
        <v>611</v>
      </c>
      <c r="E136" s="199">
        <f>E137+E145</f>
        <v>1683</v>
      </c>
      <c r="F136" s="199">
        <f>F137+F145</f>
        <v>306</v>
      </c>
      <c r="G136" s="199">
        <f>G137+G145</f>
        <v>1377</v>
      </c>
      <c r="H136" s="161">
        <f t="shared" si="21"/>
        <v>18.181818181818183</v>
      </c>
    </row>
    <row r="137" spans="1:8" ht="63.75">
      <c r="A137" s="20"/>
      <c r="B137" s="162" t="s">
        <v>680</v>
      </c>
      <c r="C137" s="84"/>
      <c r="D137" s="158" t="s">
        <v>612</v>
      </c>
      <c r="E137" s="187">
        <f>E138</f>
        <v>1683</v>
      </c>
      <c r="F137" s="187">
        <f>F138</f>
        <v>306</v>
      </c>
      <c r="G137" s="187">
        <f>G138</f>
        <v>1377</v>
      </c>
      <c r="H137" s="141">
        <f t="shared" si="21"/>
        <v>18.181818181818183</v>
      </c>
    </row>
    <row r="138" spans="1:8" ht="51">
      <c r="A138" s="20"/>
      <c r="B138" s="142" t="s">
        <v>681</v>
      </c>
      <c r="C138" s="84"/>
      <c r="D138" s="160" t="s">
        <v>836</v>
      </c>
      <c r="E138" s="187">
        <f>E139+E141+E143</f>
        <v>1683</v>
      </c>
      <c r="F138" s="187">
        <f>F139+F141+F143</f>
        <v>306</v>
      </c>
      <c r="G138" s="187">
        <f>G139+G141+G143</f>
        <v>1377</v>
      </c>
      <c r="H138" s="141">
        <f t="shared" si="21"/>
        <v>18.181818181818183</v>
      </c>
    </row>
    <row r="139" spans="1:8" ht="38.25" hidden="1">
      <c r="A139" s="20"/>
      <c r="B139" s="142" t="s">
        <v>682</v>
      </c>
      <c r="C139" s="84"/>
      <c r="D139" s="160" t="s">
        <v>837</v>
      </c>
      <c r="E139" s="187">
        <f>E140</f>
        <v>0</v>
      </c>
      <c r="F139" s="187">
        <f>F140</f>
        <v>0</v>
      </c>
      <c r="G139" s="187">
        <f>G140</f>
        <v>0</v>
      </c>
      <c r="H139" s="141" t="str">
        <f t="shared" si="21"/>
        <v>-</v>
      </c>
    </row>
    <row r="140" spans="1:8" ht="25.5" hidden="1">
      <c r="A140" s="34"/>
      <c r="B140" s="142"/>
      <c r="C140" s="84" t="s">
        <v>313</v>
      </c>
      <c r="D140" s="140" t="s">
        <v>518</v>
      </c>
      <c r="E140" s="187">
        <v>0</v>
      </c>
      <c r="F140" s="187">
        <v>0</v>
      </c>
      <c r="G140" s="187">
        <f>E140-F140</f>
        <v>0</v>
      </c>
      <c r="H140" s="141" t="str">
        <f t="shared" si="21"/>
        <v>-</v>
      </c>
    </row>
    <row r="141" spans="1:8" ht="38.25" hidden="1">
      <c r="A141" s="34"/>
      <c r="B141" s="142" t="s">
        <v>683</v>
      </c>
      <c r="C141" s="84"/>
      <c r="D141" s="163" t="s">
        <v>838</v>
      </c>
      <c r="E141" s="187">
        <f>E142</f>
        <v>0</v>
      </c>
      <c r="F141" s="187">
        <f>F142</f>
        <v>0</v>
      </c>
      <c r="G141" s="187">
        <f>G142</f>
        <v>0</v>
      </c>
      <c r="H141" s="187" t="str">
        <f t="shared" si="21"/>
        <v>-</v>
      </c>
    </row>
    <row r="142" spans="1:8" ht="25.5" hidden="1">
      <c r="A142" s="34"/>
      <c r="B142" s="142"/>
      <c r="C142" s="84" t="s">
        <v>313</v>
      </c>
      <c r="D142" s="140" t="s">
        <v>518</v>
      </c>
      <c r="E142" s="187">
        <v>0</v>
      </c>
      <c r="F142" s="187">
        <v>0</v>
      </c>
      <c r="G142" s="187">
        <f>E142-F142</f>
        <v>0</v>
      </c>
      <c r="H142" s="187" t="str">
        <f t="shared" si="21"/>
        <v>-</v>
      </c>
    </row>
    <row r="143" spans="1:8" ht="82.5" customHeight="1">
      <c r="A143" s="34"/>
      <c r="B143" s="142" t="s">
        <v>134</v>
      </c>
      <c r="C143" s="84"/>
      <c r="D143" s="160" t="s">
        <v>135</v>
      </c>
      <c r="E143" s="187">
        <f>E144</f>
        <v>1683</v>
      </c>
      <c r="F143" s="187">
        <f>F144</f>
        <v>306</v>
      </c>
      <c r="G143" s="187">
        <f>G144</f>
        <v>1377</v>
      </c>
      <c r="H143" s="141">
        <f t="shared" si="21"/>
        <v>18.181818181818183</v>
      </c>
    </row>
    <row r="144" spans="1:8" ht="20.25" customHeight="1">
      <c r="A144" s="34"/>
      <c r="B144" s="142"/>
      <c r="C144" s="84" t="s">
        <v>319</v>
      </c>
      <c r="D144" s="183" t="s">
        <v>405</v>
      </c>
      <c r="E144" s="187">
        <v>1683</v>
      </c>
      <c r="F144" s="187">
        <v>306</v>
      </c>
      <c r="G144" s="187">
        <f>E144-F144</f>
        <v>1377</v>
      </c>
      <c r="H144" s="141">
        <f t="shared" si="21"/>
        <v>18.181818181818183</v>
      </c>
    </row>
    <row r="145" spans="1:8" ht="25.5" hidden="1">
      <c r="A145" s="34"/>
      <c r="B145" s="239" t="s">
        <v>138</v>
      </c>
      <c r="C145" s="232"/>
      <c r="D145" s="233" t="s">
        <v>139</v>
      </c>
      <c r="E145" s="187">
        <f>E146</f>
        <v>0</v>
      </c>
      <c r="F145" s="187">
        <f>F146</f>
        <v>0</v>
      </c>
      <c r="G145" s="187">
        <f>G146</f>
        <v>0</v>
      </c>
      <c r="H145" s="141" t="str">
        <f t="shared" si="21"/>
        <v>-</v>
      </c>
    </row>
    <row r="146" spans="1:8" ht="41.25" customHeight="1" hidden="1">
      <c r="A146" s="34"/>
      <c r="B146" s="234" t="s">
        <v>140</v>
      </c>
      <c r="C146" s="181"/>
      <c r="D146" s="235" t="s">
        <v>141</v>
      </c>
      <c r="E146" s="187">
        <f>E147+E149+E151</f>
        <v>0</v>
      </c>
      <c r="F146" s="187">
        <f>F147+F149+F151</f>
        <v>0</v>
      </c>
      <c r="G146" s="187">
        <f>G147+G149+G151</f>
        <v>0</v>
      </c>
      <c r="H146" s="141" t="str">
        <f t="shared" si="21"/>
        <v>-</v>
      </c>
    </row>
    <row r="147" spans="1:8" ht="32.25" customHeight="1" hidden="1">
      <c r="A147" s="34"/>
      <c r="B147" s="234" t="s">
        <v>142</v>
      </c>
      <c r="C147" s="181"/>
      <c r="D147" s="236" t="s">
        <v>840</v>
      </c>
      <c r="E147" s="187">
        <f>E148</f>
        <v>0</v>
      </c>
      <c r="F147" s="187">
        <f>F148</f>
        <v>0</v>
      </c>
      <c r="G147" s="187">
        <f>G148</f>
        <v>0</v>
      </c>
      <c r="H147" s="141" t="str">
        <f t="shared" si="21"/>
        <v>-</v>
      </c>
    </row>
    <row r="148" spans="1:8" ht="32.25" customHeight="1" hidden="1">
      <c r="A148" s="34"/>
      <c r="B148" s="142"/>
      <c r="C148" s="84" t="s">
        <v>313</v>
      </c>
      <c r="D148" s="140" t="s">
        <v>518</v>
      </c>
      <c r="E148" s="187">
        <v>0</v>
      </c>
      <c r="F148" s="187">
        <v>0</v>
      </c>
      <c r="G148" s="187">
        <f>E148-F148</f>
        <v>0</v>
      </c>
      <c r="H148" s="141" t="str">
        <f t="shared" si="21"/>
        <v>-</v>
      </c>
    </row>
    <row r="149" spans="1:8" ht="32.25" customHeight="1" hidden="1">
      <c r="A149" s="34"/>
      <c r="B149" s="142" t="s">
        <v>143</v>
      </c>
      <c r="C149" s="84"/>
      <c r="D149" s="140" t="s">
        <v>841</v>
      </c>
      <c r="E149" s="187">
        <f>E150</f>
        <v>0</v>
      </c>
      <c r="F149" s="187">
        <f>F150</f>
        <v>0</v>
      </c>
      <c r="G149" s="187">
        <f>G150</f>
        <v>0</v>
      </c>
      <c r="H149" s="141" t="str">
        <f t="shared" si="21"/>
        <v>-</v>
      </c>
    </row>
    <row r="150" spans="1:8" ht="25.5" hidden="1">
      <c r="A150" s="34"/>
      <c r="B150" s="142"/>
      <c r="C150" s="84" t="s">
        <v>313</v>
      </c>
      <c r="D150" s="140" t="s">
        <v>518</v>
      </c>
      <c r="E150" s="187">
        <v>0</v>
      </c>
      <c r="F150" s="187">
        <v>0</v>
      </c>
      <c r="G150" s="187">
        <f>E150-F150</f>
        <v>0</v>
      </c>
      <c r="H150" s="141" t="str">
        <f t="shared" si="21"/>
        <v>-</v>
      </c>
    </row>
    <row r="151" spans="1:8" ht="38.25" hidden="1">
      <c r="A151" s="34"/>
      <c r="B151" s="142" t="s">
        <v>144</v>
      </c>
      <c r="C151" s="84"/>
      <c r="D151" s="140" t="s">
        <v>145</v>
      </c>
      <c r="E151" s="187">
        <f>E152</f>
        <v>0</v>
      </c>
      <c r="F151" s="187">
        <f>F152</f>
        <v>0</v>
      </c>
      <c r="G151" s="187">
        <f>G152</f>
        <v>0</v>
      </c>
      <c r="H151" s="141" t="str">
        <f t="shared" si="21"/>
        <v>-</v>
      </c>
    </row>
    <row r="152" spans="1:8" ht="25.5" hidden="1">
      <c r="A152" s="34"/>
      <c r="B152" s="142"/>
      <c r="C152" s="84" t="s">
        <v>313</v>
      </c>
      <c r="D152" s="140" t="s">
        <v>518</v>
      </c>
      <c r="E152" s="187">
        <v>0</v>
      </c>
      <c r="F152" s="187">
        <v>0</v>
      </c>
      <c r="G152" s="187">
        <f>E152-F152</f>
        <v>0</v>
      </c>
      <c r="H152" s="141" t="str">
        <f t="shared" si="21"/>
        <v>-</v>
      </c>
    </row>
    <row r="153" spans="1:8" ht="17.25" customHeight="1">
      <c r="A153" s="20" t="s">
        <v>412</v>
      </c>
      <c r="B153" s="35"/>
      <c r="C153" s="34"/>
      <c r="D153" s="31" t="s">
        <v>413</v>
      </c>
      <c r="E153" s="199">
        <f aca="true" t="shared" si="22" ref="E153:G154">E154</f>
        <v>450</v>
      </c>
      <c r="F153" s="199">
        <f t="shared" si="22"/>
        <v>0</v>
      </c>
      <c r="G153" s="199">
        <f t="shared" si="22"/>
        <v>450</v>
      </c>
      <c r="H153" s="161">
        <f t="shared" si="21"/>
        <v>0</v>
      </c>
    </row>
    <row r="154" spans="1:8" s="38" customFormat="1" ht="47.25" customHeight="1">
      <c r="A154" s="34"/>
      <c r="B154" s="155" t="s">
        <v>679</v>
      </c>
      <c r="C154" s="29"/>
      <c r="D154" s="136" t="s">
        <v>611</v>
      </c>
      <c r="E154" s="199">
        <f t="shared" si="22"/>
        <v>450</v>
      </c>
      <c r="F154" s="199">
        <f t="shared" si="22"/>
        <v>0</v>
      </c>
      <c r="G154" s="199">
        <f t="shared" si="22"/>
        <v>450</v>
      </c>
      <c r="H154" s="161">
        <f t="shared" si="21"/>
        <v>0</v>
      </c>
    </row>
    <row r="155" spans="1:8" s="38" customFormat="1" ht="34.5" customHeight="1">
      <c r="A155" s="34"/>
      <c r="B155" s="162" t="s">
        <v>687</v>
      </c>
      <c r="C155" s="84"/>
      <c r="D155" s="158" t="s">
        <v>613</v>
      </c>
      <c r="E155" s="187">
        <f>E156+E159+E164</f>
        <v>450</v>
      </c>
      <c r="F155" s="187">
        <f>F156+F159+F164</f>
        <v>0</v>
      </c>
      <c r="G155" s="187">
        <f>G156+G159+G164</f>
        <v>450</v>
      </c>
      <c r="H155" s="141">
        <f t="shared" si="21"/>
        <v>0</v>
      </c>
    </row>
    <row r="156" spans="1:8" s="38" customFormat="1" ht="25.5">
      <c r="A156" s="34"/>
      <c r="B156" s="142" t="s">
        <v>689</v>
      </c>
      <c r="C156" s="84"/>
      <c r="D156" s="160" t="s">
        <v>843</v>
      </c>
      <c r="E156" s="187">
        <f aca="true" t="shared" si="23" ref="E156:G157">E157</f>
        <v>80</v>
      </c>
      <c r="F156" s="187">
        <f t="shared" si="23"/>
        <v>0</v>
      </c>
      <c r="G156" s="187">
        <f t="shared" si="23"/>
        <v>80</v>
      </c>
      <c r="H156" s="141">
        <f t="shared" si="21"/>
        <v>0</v>
      </c>
    </row>
    <row r="157" spans="1:8" s="38" customFormat="1" ht="33.75" customHeight="1">
      <c r="A157" s="34"/>
      <c r="B157" s="142" t="s">
        <v>230</v>
      </c>
      <c r="C157" s="84"/>
      <c r="D157" s="160" t="s">
        <v>231</v>
      </c>
      <c r="E157" s="187">
        <f t="shared" si="23"/>
        <v>80</v>
      </c>
      <c r="F157" s="187">
        <f t="shared" si="23"/>
        <v>0</v>
      </c>
      <c r="G157" s="187">
        <f t="shared" si="23"/>
        <v>80</v>
      </c>
      <c r="H157" s="141">
        <f t="shared" si="21"/>
        <v>0</v>
      </c>
    </row>
    <row r="158" spans="1:8" s="38" customFormat="1" ht="25.5">
      <c r="A158" s="34"/>
      <c r="B158" s="142"/>
      <c r="C158" s="84" t="s">
        <v>313</v>
      </c>
      <c r="D158" s="140" t="s">
        <v>518</v>
      </c>
      <c r="E158" s="187">
        <v>80</v>
      </c>
      <c r="F158" s="187">
        <v>0</v>
      </c>
      <c r="G158" s="187">
        <f>E158-F158</f>
        <v>80</v>
      </c>
      <c r="H158" s="141">
        <f t="shared" si="21"/>
        <v>0</v>
      </c>
    </row>
    <row r="159" spans="1:8" s="38" customFormat="1" ht="25.5">
      <c r="A159" s="34"/>
      <c r="B159" s="142" t="s">
        <v>690</v>
      </c>
      <c r="C159" s="84"/>
      <c r="D159" s="160" t="s">
        <v>844</v>
      </c>
      <c r="E159" s="187">
        <f>E160+E162</f>
        <v>180</v>
      </c>
      <c r="F159" s="187">
        <f>F160+F162</f>
        <v>0</v>
      </c>
      <c r="G159" s="187">
        <f>G160+G162</f>
        <v>180</v>
      </c>
      <c r="H159" s="141">
        <f t="shared" si="21"/>
        <v>0</v>
      </c>
    </row>
    <row r="160" spans="1:8" s="38" customFormat="1" ht="76.5">
      <c r="A160" s="34"/>
      <c r="B160" s="142" t="s">
        <v>232</v>
      </c>
      <c r="C160" s="84"/>
      <c r="D160" s="160" t="s">
        <v>233</v>
      </c>
      <c r="E160" s="187">
        <f>E161</f>
        <v>30</v>
      </c>
      <c r="F160" s="187">
        <f>F161</f>
        <v>0</v>
      </c>
      <c r="G160" s="187">
        <f>G161</f>
        <v>30</v>
      </c>
      <c r="H160" s="141">
        <f t="shared" si="21"/>
        <v>0</v>
      </c>
    </row>
    <row r="161" spans="1:8" s="38" customFormat="1" ht="29.25" customHeight="1">
      <c r="A161" s="34"/>
      <c r="B161" s="142"/>
      <c r="C161" s="84" t="s">
        <v>313</v>
      </c>
      <c r="D161" s="140" t="s">
        <v>518</v>
      </c>
      <c r="E161" s="187">
        <v>30</v>
      </c>
      <c r="F161" s="187">
        <v>0</v>
      </c>
      <c r="G161" s="187">
        <f>E161-F161</f>
        <v>30</v>
      </c>
      <c r="H161" s="141">
        <f>IF(E161=0,"-",F161/E161*100)</f>
        <v>0</v>
      </c>
    </row>
    <row r="162" spans="1:8" s="38" customFormat="1" ht="29.25" customHeight="1">
      <c r="A162" s="34"/>
      <c r="B162" s="142" t="s">
        <v>234</v>
      </c>
      <c r="C162" s="84"/>
      <c r="D162" s="140" t="s">
        <v>235</v>
      </c>
      <c r="E162" s="187">
        <f>E163</f>
        <v>150</v>
      </c>
      <c r="F162" s="187">
        <f>F163</f>
        <v>0</v>
      </c>
      <c r="G162" s="187">
        <f>G163</f>
        <v>150</v>
      </c>
      <c r="H162" s="141">
        <f>IF(E162=0,"-",F162/E162*100)</f>
        <v>0</v>
      </c>
    </row>
    <row r="163" spans="1:8" s="38" customFormat="1" ht="29.25" customHeight="1">
      <c r="A163" s="34"/>
      <c r="B163" s="142"/>
      <c r="C163" s="84" t="s">
        <v>313</v>
      </c>
      <c r="D163" s="140" t="s">
        <v>518</v>
      </c>
      <c r="E163" s="187">
        <v>150</v>
      </c>
      <c r="F163" s="187">
        <v>0</v>
      </c>
      <c r="G163" s="187">
        <f>E163-F163</f>
        <v>150</v>
      </c>
      <c r="H163" s="141">
        <f>IF(E163=0,"-",F163/E163*100)</f>
        <v>0</v>
      </c>
    </row>
    <row r="164" spans="1:8" s="38" customFormat="1" ht="25.5">
      <c r="A164" s="34"/>
      <c r="B164" s="142" t="s">
        <v>691</v>
      </c>
      <c r="C164" s="84"/>
      <c r="D164" s="160" t="s">
        <v>845</v>
      </c>
      <c r="E164" s="187">
        <f aca="true" t="shared" si="24" ref="E164:G165">E165</f>
        <v>190</v>
      </c>
      <c r="F164" s="187">
        <f t="shared" si="24"/>
        <v>0</v>
      </c>
      <c r="G164" s="187">
        <f t="shared" si="24"/>
        <v>190</v>
      </c>
      <c r="H164" s="141">
        <f t="shared" si="21"/>
        <v>0</v>
      </c>
    </row>
    <row r="165" spans="1:8" s="38" customFormat="1" ht="12.75">
      <c r="A165" s="34"/>
      <c r="B165" s="142" t="s">
        <v>692</v>
      </c>
      <c r="C165" s="84"/>
      <c r="D165" s="160" t="s">
        <v>236</v>
      </c>
      <c r="E165" s="187">
        <f t="shared" si="24"/>
        <v>190</v>
      </c>
      <c r="F165" s="187">
        <f t="shared" si="24"/>
        <v>0</v>
      </c>
      <c r="G165" s="187">
        <f t="shared" si="24"/>
        <v>190</v>
      </c>
      <c r="H165" s="141">
        <f t="shared" si="21"/>
        <v>0</v>
      </c>
    </row>
    <row r="166" spans="1:8" s="38" customFormat="1" ht="25.5">
      <c r="A166" s="34"/>
      <c r="B166" s="142"/>
      <c r="C166" s="84" t="s">
        <v>313</v>
      </c>
      <c r="D166" s="140" t="s">
        <v>518</v>
      </c>
      <c r="E166" s="187">
        <v>190</v>
      </c>
      <c r="F166" s="187">
        <v>0</v>
      </c>
      <c r="G166" s="187">
        <f>E166-F166</f>
        <v>190</v>
      </c>
      <c r="H166" s="141">
        <f t="shared" si="21"/>
        <v>0</v>
      </c>
    </row>
    <row r="167" spans="1:8" s="38" customFormat="1" ht="25.5">
      <c r="A167" s="20" t="s">
        <v>180</v>
      </c>
      <c r="B167" s="142"/>
      <c r="C167" s="84"/>
      <c r="D167" s="243" t="s">
        <v>181</v>
      </c>
      <c r="E167" s="199">
        <f>E168</f>
        <v>427.1</v>
      </c>
      <c r="F167" s="199">
        <f aca="true" t="shared" si="25" ref="F167:G169">F168</f>
        <v>268.3</v>
      </c>
      <c r="G167" s="199">
        <f t="shared" si="25"/>
        <v>175.3</v>
      </c>
      <c r="H167" s="141">
        <f t="shared" si="21"/>
        <v>62.81901194099743</v>
      </c>
    </row>
    <row r="168" spans="1:8" s="38" customFormat="1" ht="38.25">
      <c r="A168" s="20"/>
      <c r="B168" s="155" t="s">
        <v>679</v>
      </c>
      <c r="C168" s="29"/>
      <c r="D168" s="136" t="s">
        <v>611</v>
      </c>
      <c r="E168" s="199">
        <f>E169</f>
        <v>427.1</v>
      </c>
      <c r="F168" s="199">
        <f t="shared" si="25"/>
        <v>268.3</v>
      </c>
      <c r="G168" s="199">
        <f t="shared" si="25"/>
        <v>175.3</v>
      </c>
      <c r="H168" s="141">
        <f t="shared" si="21"/>
        <v>62.81901194099743</v>
      </c>
    </row>
    <row r="169" spans="1:8" s="38" customFormat="1" ht="25.5">
      <c r="A169" s="34"/>
      <c r="B169" s="239" t="s">
        <v>138</v>
      </c>
      <c r="C169" s="232"/>
      <c r="D169" s="233" t="s">
        <v>139</v>
      </c>
      <c r="E169" s="187">
        <f>E170</f>
        <v>427.1</v>
      </c>
      <c r="F169" s="187">
        <f t="shared" si="25"/>
        <v>268.3</v>
      </c>
      <c r="G169" s="187">
        <f t="shared" si="25"/>
        <v>175.3</v>
      </c>
      <c r="H169" s="141">
        <f t="shared" si="21"/>
        <v>62.81901194099743</v>
      </c>
    </row>
    <row r="170" spans="1:8" s="38" customFormat="1" ht="38.25">
      <c r="A170" s="34"/>
      <c r="B170" s="234" t="s">
        <v>140</v>
      </c>
      <c r="C170" s="181"/>
      <c r="D170" s="235" t="s">
        <v>141</v>
      </c>
      <c r="E170" s="187">
        <f>E171+E173+E176+E178+E180</f>
        <v>427.1</v>
      </c>
      <c r="F170" s="187">
        <f>F171+F173+F176+F178+F180</f>
        <v>268.3</v>
      </c>
      <c r="G170" s="187">
        <f>G171+G173+G176+G178+G180</f>
        <v>175.3</v>
      </c>
      <c r="H170" s="141">
        <f t="shared" si="21"/>
        <v>62.81901194099743</v>
      </c>
    </row>
    <row r="171" spans="1:8" s="38" customFormat="1" ht="25.5">
      <c r="A171" s="34"/>
      <c r="B171" s="142" t="s">
        <v>143</v>
      </c>
      <c r="C171" s="84"/>
      <c r="D171" s="140" t="s">
        <v>196</v>
      </c>
      <c r="E171" s="187">
        <f>E172</f>
        <v>113</v>
      </c>
      <c r="F171" s="187">
        <f>F172</f>
        <v>8.3</v>
      </c>
      <c r="G171" s="187">
        <f>G172</f>
        <v>104.7</v>
      </c>
      <c r="H171" s="141">
        <f t="shared" si="21"/>
        <v>7.345132743362832</v>
      </c>
    </row>
    <row r="172" spans="1:8" s="38" customFormat="1" ht="25.5">
      <c r="A172" s="34"/>
      <c r="B172" s="142"/>
      <c r="C172" s="84" t="s">
        <v>313</v>
      </c>
      <c r="D172" s="140" t="s">
        <v>518</v>
      </c>
      <c r="E172" s="187">
        <v>113</v>
      </c>
      <c r="F172" s="187">
        <v>8.3</v>
      </c>
      <c r="G172" s="187">
        <f>E172-F172</f>
        <v>104.7</v>
      </c>
      <c r="H172" s="141">
        <f t="shared" si="21"/>
        <v>7.345132743362832</v>
      </c>
    </row>
    <row r="173" spans="1:8" s="38" customFormat="1" ht="25.5">
      <c r="A173" s="34"/>
      <c r="B173" s="142" t="s">
        <v>239</v>
      </c>
      <c r="C173" s="181"/>
      <c r="D173" s="236" t="s">
        <v>240</v>
      </c>
      <c r="E173" s="187">
        <f>E174+E175</f>
        <v>30</v>
      </c>
      <c r="F173" s="187">
        <f>F174+F175</f>
        <v>0</v>
      </c>
      <c r="G173" s="187">
        <f>G174+G175</f>
        <v>47.80000000000001</v>
      </c>
      <c r="H173" s="141">
        <f t="shared" si="21"/>
        <v>0</v>
      </c>
    </row>
    <row r="174" spans="1:8" s="38" customFormat="1" ht="51">
      <c r="A174" s="34"/>
      <c r="B174" s="142"/>
      <c r="C174" s="181" t="s">
        <v>312</v>
      </c>
      <c r="D174" s="140" t="s">
        <v>517</v>
      </c>
      <c r="E174" s="187">
        <v>30</v>
      </c>
      <c r="F174" s="187">
        <v>0</v>
      </c>
      <c r="G174" s="187">
        <f>E174-F174</f>
        <v>30</v>
      </c>
      <c r="H174" s="141">
        <f t="shared" si="21"/>
        <v>0</v>
      </c>
    </row>
    <row r="175" spans="1:8" s="38" customFormat="1" ht="25.5">
      <c r="A175" s="34"/>
      <c r="B175" s="142"/>
      <c r="C175" s="181" t="s">
        <v>313</v>
      </c>
      <c r="D175" s="140" t="s">
        <v>518</v>
      </c>
      <c r="E175" s="187"/>
      <c r="F175" s="187"/>
      <c r="G175" s="187">
        <f>G176</f>
        <v>17.80000000000001</v>
      </c>
      <c r="H175" s="141" t="str">
        <f t="shared" si="21"/>
        <v>-</v>
      </c>
    </row>
    <row r="176" spans="1:8" s="38" customFormat="1" ht="25.5">
      <c r="A176" s="34"/>
      <c r="B176" s="142" t="s">
        <v>241</v>
      </c>
      <c r="C176" s="84"/>
      <c r="D176" s="140" t="s">
        <v>196</v>
      </c>
      <c r="E176" s="187">
        <f>E177</f>
        <v>277.8</v>
      </c>
      <c r="F176" s="187">
        <f>F177</f>
        <v>260</v>
      </c>
      <c r="G176" s="187">
        <f>G177</f>
        <v>17.80000000000001</v>
      </c>
      <c r="H176" s="141">
        <f t="shared" si="21"/>
        <v>93.59251259899207</v>
      </c>
    </row>
    <row r="177" spans="1:8" s="38" customFormat="1" ht="25.5">
      <c r="A177" s="34"/>
      <c r="B177" s="142"/>
      <c r="C177" s="84" t="s">
        <v>313</v>
      </c>
      <c r="D177" s="140" t="s">
        <v>518</v>
      </c>
      <c r="E177" s="187">
        <v>277.8</v>
      </c>
      <c r="F177" s="187">
        <v>260</v>
      </c>
      <c r="G177" s="187">
        <f>E177-F177</f>
        <v>17.80000000000001</v>
      </c>
      <c r="H177" s="141">
        <f>IF(E177=0,"-",F177/E177*100)</f>
        <v>93.59251259899207</v>
      </c>
    </row>
    <row r="178" spans="1:8" s="38" customFormat="1" ht="38.25">
      <c r="A178" s="34"/>
      <c r="B178" s="142" t="s">
        <v>242</v>
      </c>
      <c r="C178" s="84"/>
      <c r="D178" s="140" t="s">
        <v>145</v>
      </c>
      <c r="E178" s="187">
        <f>E179</f>
        <v>5</v>
      </c>
      <c r="F178" s="187">
        <f>F179</f>
        <v>0</v>
      </c>
      <c r="G178" s="187">
        <f>G179</f>
        <v>5</v>
      </c>
      <c r="H178" s="141">
        <f>IF(E178=0,"-",F178/E178*100)</f>
        <v>0</v>
      </c>
    </row>
    <row r="179" spans="1:8" s="38" customFormat="1" ht="25.5">
      <c r="A179" s="34"/>
      <c r="B179" s="142"/>
      <c r="C179" s="181" t="s">
        <v>313</v>
      </c>
      <c r="D179" s="140" t="s">
        <v>518</v>
      </c>
      <c r="E179" s="187">
        <v>5</v>
      </c>
      <c r="F179" s="187">
        <v>0</v>
      </c>
      <c r="G179" s="187">
        <f>E179-F179</f>
        <v>5</v>
      </c>
      <c r="H179" s="141">
        <f>IF(E179=0,"-",F179/E179*100)</f>
        <v>0</v>
      </c>
    </row>
    <row r="180" spans="1:8" s="38" customFormat="1" ht="51">
      <c r="A180" s="34"/>
      <c r="B180" s="142" t="s">
        <v>243</v>
      </c>
      <c r="C180" s="181"/>
      <c r="D180" s="235" t="s">
        <v>291</v>
      </c>
      <c r="E180" s="187">
        <f>E181</f>
        <v>1.3</v>
      </c>
      <c r="F180" s="187">
        <f>F181</f>
        <v>0</v>
      </c>
      <c r="G180" s="187">
        <f>G181</f>
        <v>0</v>
      </c>
      <c r="H180" s="141">
        <f>IF(E180=0,"-",F180/E180*100)</f>
        <v>0</v>
      </c>
    </row>
    <row r="181" spans="1:8" s="38" customFormat="1" ht="25.5">
      <c r="A181" s="34"/>
      <c r="B181" s="142"/>
      <c r="C181" s="181" t="s">
        <v>313</v>
      </c>
      <c r="D181" s="140" t="s">
        <v>518</v>
      </c>
      <c r="E181" s="187">
        <v>1.3</v>
      </c>
      <c r="F181" s="187">
        <v>0</v>
      </c>
      <c r="G181" s="187"/>
      <c r="H181" s="141"/>
    </row>
    <row r="182" spans="1:8" s="38" customFormat="1" ht="12.75">
      <c r="A182" s="20" t="s">
        <v>414</v>
      </c>
      <c r="B182" s="20"/>
      <c r="C182" s="20"/>
      <c r="D182" s="31" t="s">
        <v>415</v>
      </c>
      <c r="E182" s="199">
        <f>E183+E191+E204+E239</f>
        <v>79535.9</v>
      </c>
      <c r="F182" s="199">
        <f>F183+F191+F204+F239</f>
        <v>9731.1</v>
      </c>
      <c r="G182" s="199">
        <f>G183+G191+G204+G239</f>
        <v>69804.8</v>
      </c>
      <c r="H182" s="161">
        <f t="shared" si="21"/>
        <v>12.234852437704232</v>
      </c>
    </row>
    <row r="183" spans="1:8" s="38" customFormat="1" ht="12.75" hidden="1">
      <c r="A183" s="20" t="s">
        <v>614</v>
      </c>
      <c r="B183" s="20"/>
      <c r="C183" s="20"/>
      <c r="D183" s="31" t="s">
        <v>615</v>
      </c>
      <c r="E183" s="199">
        <f aca="true" t="shared" si="26" ref="E183:G185">E184</f>
        <v>0</v>
      </c>
      <c r="F183" s="199">
        <f t="shared" si="26"/>
        <v>0</v>
      </c>
      <c r="G183" s="199">
        <f t="shared" si="26"/>
        <v>0</v>
      </c>
      <c r="H183" s="156" t="str">
        <f t="shared" si="21"/>
        <v>-</v>
      </c>
    </row>
    <row r="184" spans="1:8" s="38" customFormat="1" ht="38.25" hidden="1">
      <c r="A184" s="34"/>
      <c r="B184" s="155" t="s">
        <v>679</v>
      </c>
      <c r="C184" s="29"/>
      <c r="D184" s="136" t="s">
        <v>611</v>
      </c>
      <c r="E184" s="199">
        <f t="shared" si="26"/>
        <v>0</v>
      </c>
      <c r="F184" s="199">
        <f t="shared" si="26"/>
        <v>0</v>
      </c>
      <c r="G184" s="199">
        <f t="shared" si="26"/>
        <v>0</v>
      </c>
      <c r="H184" s="156" t="str">
        <f t="shared" si="21"/>
        <v>-</v>
      </c>
    </row>
    <row r="185" spans="1:8" s="38" customFormat="1" ht="51" hidden="1">
      <c r="A185" s="34"/>
      <c r="B185" s="162" t="s">
        <v>696</v>
      </c>
      <c r="C185" s="84"/>
      <c r="D185" s="158" t="s">
        <v>616</v>
      </c>
      <c r="E185" s="187">
        <f t="shared" si="26"/>
        <v>0</v>
      </c>
      <c r="F185" s="187">
        <f t="shared" si="26"/>
        <v>0</v>
      </c>
      <c r="G185" s="187">
        <f t="shared" si="26"/>
        <v>0</v>
      </c>
      <c r="H185" s="141" t="str">
        <f t="shared" si="21"/>
        <v>-</v>
      </c>
    </row>
    <row r="186" spans="1:8" s="38" customFormat="1" ht="54.75" customHeight="1" hidden="1">
      <c r="A186" s="34"/>
      <c r="B186" s="142" t="s">
        <v>697</v>
      </c>
      <c r="C186" s="84"/>
      <c r="D186" s="160" t="s">
        <v>848</v>
      </c>
      <c r="E186" s="187">
        <f>E187+E189</f>
        <v>0</v>
      </c>
      <c r="F186" s="187">
        <f>F187+F189</f>
        <v>0</v>
      </c>
      <c r="G186" s="187">
        <f>G187+G189</f>
        <v>0</v>
      </c>
      <c r="H186" s="141" t="str">
        <f t="shared" si="21"/>
        <v>-</v>
      </c>
    </row>
    <row r="187" spans="1:8" s="38" customFormat="1" ht="38.25" hidden="1">
      <c r="A187" s="34"/>
      <c r="B187" s="142" t="s">
        <v>698</v>
      </c>
      <c r="C187" s="84"/>
      <c r="D187" s="160" t="s">
        <v>849</v>
      </c>
      <c r="E187" s="187">
        <f>E188</f>
        <v>0</v>
      </c>
      <c r="F187" s="187">
        <f>F188</f>
        <v>0</v>
      </c>
      <c r="G187" s="187">
        <f>G188</f>
        <v>0</v>
      </c>
      <c r="H187" s="141" t="str">
        <f t="shared" si="21"/>
        <v>-</v>
      </c>
    </row>
    <row r="188" spans="1:8" s="38" customFormat="1" ht="15" customHeight="1" hidden="1">
      <c r="A188" s="34"/>
      <c r="B188" s="142"/>
      <c r="C188" s="84" t="s">
        <v>319</v>
      </c>
      <c r="D188" s="140" t="s">
        <v>405</v>
      </c>
      <c r="E188" s="187">
        <v>0</v>
      </c>
      <c r="F188" s="187">
        <v>0</v>
      </c>
      <c r="G188" s="187">
        <f>E188-F188</f>
        <v>0</v>
      </c>
      <c r="H188" s="141" t="str">
        <f t="shared" si="21"/>
        <v>-</v>
      </c>
    </row>
    <row r="189" spans="1:8" s="38" customFormat="1" ht="30.75" customHeight="1" hidden="1">
      <c r="A189" s="34"/>
      <c r="B189" s="142" t="s">
        <v>29</v>
      </c>
      <c r="C189" s="84"/>
      <c r="D189" s="140" t="s">
        <v>30</v>
      </c>
      <c r="E189" s="187">
        <f>E190</f>
        <v>0</v>
      </c>
      <c r="F189" s="187">
        <f>F190</f>
        <v>0</v>
      </c>
      <c r="G189" s="187">
        <f>G190</f>
        <v>0</v>
      </c>
      <c r="H189" s="141" t="str">
        <f t="shared" si="21"/>
        <v>-</v>
      </c>
    </row>
    <row r="190" spans="1:8" s="38" customFormat="1" ht="12.75" hidden="1">
      <c r="A190" s="34"/>
      <c r="B190" s="142"/>
      <c r="C190" s="84" t="s">
        <v>319</v>
      </c>
      <c r="D190" s="140" t="s">
        <v>405</v>
      </c>
      <c r="E190" s="187">
        <v>0</v>
      </c>
      <c r="F190" s="187">
        <v>0</v>
      </c>
      <c r="G190" s="187">
        <f>E190-F190</f>
        <v>0</v>
      </c>
      <c r="H190" s="141" t="str">
        <f t="shared" si="21"/>
        <v>-</v>
      </c>
    </row>
    <row r="191" spans="1:8" s="38" customFormat="1" ht="18" customHeight="1">
      <c r="A191" s="20" t="s">
        <v>501</v>
      </c>
      <c r="B191" s="33"/>
      <c r="C191" s="20"/>
      <c r="D191" s="31" t="s">
        <v>502</v>
      </c>
      <c r="E191" s="199">
        <f>E192+E199</f>
        <v>153.5</v>
      </c>
      <c r="F191" s="199">
        <f>F192+F199</f>
        <v>0</v>
      </c>
      <c r="G191" s="199">
        <f>G192+G199</f>
        <v>153.5</v>
      </c>
      <c r="H191" s="161">
        <f t="shared" si="21"/>
        <v>0</v>
      </c>
    </row>
    <row r="192" spans="1:8" s="38" customFormat="1" ht="42" customHeight="1">
      <c r="A192" s="34"/>
      <c r="B192" s="155" t="s">
        <v>679</v>
      </c>
      <c r="C192" s="29"/>
      <c r="D192" s="136" t="s">
        <v>611</v>
      </c>
      <c r="E192" s="199">
        <f aca="true" t="shared" si="27" ref="E192:G193">E193</f>
        <v>53.5</v>
      </c>
      <c r="F192" s="199">
        <f t="shared" si="27"/>
        <v>0</v>
      </c>
      <c r="G192" s="199">
        <f t="shared" si="27"/>
        <v>53.5</v>
      </c>
      <c r="H192" s="161">
        <f t="shared" si="21"/>
        <v>0</v>
      </c>
    </row>
    <row r="193" spans="1:8" s="38" customFormat="1" ht="25.5">
      <c r="A193" s="34"/>
      <c r="B193" s="162" t="s">
        <v>693</v>
      </c>
      <c r="C193" s="84"/>
      <c r="D193" s="158" t="s">
        <v>617</v>
      </c>
      <c r="E193" s="187">
        <f t="shared" si="27"/>
        <v>53.5</v>
      </c>
      <c r="F193" s="187">
        <f t="shared" si="27"/>
        <v>0</v>
      </c>
      <c r="G193" s="187">
        <f t="shared" si="27"/>
        <v>53.5</v>
      </c>
      <c r="H193" s="141">
        <f t="shared" si="21"/>
        <v>0</v>
      </c>
    </row>
    <row r="194" spans="1:8" s="38" customFormat="1" ht="15.75" customHeight="1">
      <c r="A194" s="34"/>
      <c r="B194" s="142" t="s">
        <v>694</v>
      </c>
      <c r="C194" s="84"/>
      <c r="D194" s="163" t="s">
        <v>846</v>
      </c>
      <c r="E194" s="187">
        <f>E195+E197</f>
        <v>53.5</v>
      </c>
      <c r="F194" s="187">
        <f>F195+F197</f>
        <v>0</v>
      </c>
      <c r="G194" s="187">
        <f>G195+G197</f>
        <v>53.5</v>
      </c>
      <c r="H194" s="141">
        <f t="shared" si="21"/>
        <v>0</v>
      </c>
    </row>
    <row r="195" spans="1:8" s="38" customFormat="1" ht="25.5">
      <c r="A195" s="34"/>
      <c r="B195" s="142" t="s">
        <v>695</v>
      </c>
      <c r="C195" s="84"/>
      <c r="D195" s="163" t="s">
        <v>847</v>
      </c>
      <c r="E195" s="187">
        <f>E196</f>
        <v>7.3</v>
      </c>
      <c r="F195" s="187">
        <f>F196</f>
        <v>0</v>
      </c>
      <c r="G195" s="187">
        <f>G196</f>
        <v>7.3</v>
      </c>
      <c r="H195" s="141">
        <f t="shared" si="21"/>
        <v>0</v>
      </c>
    </row>
    <row r="196" spans="1:8" s="38" customFormat="1" ht="25.5">
      <c r="A196" s="34"/>
      <c r="B196" s="142"/>
      <c r="C196" s="84" t="s">
        <v>313</v>
      </c>
      <c r="D196" s="140" t="s">
        <v>518</v>
      </c>
      <c r="E196" s="187">
        <v>7.3</v>
      </c>
      <c r="F196" s="187">
        <v>0</v>
      </c>
      <c r="G196" s="187">
        <f>E196-F196</f>
        <v>7.3</v>
      </c>
      <c r="H196" s="141">
        <f t="shared" si="21"/>
        <v>0</v>
      </c>
    </row>
    <row r="197" spans="1:8" s="38" customFormat="1" ht="25.5">
      <c r="A197" s="34"/>
      <c r="B197" s="142" t="s">
        <v>237</v>
      </c>
      <c r="C197" s="84"/>
      <c r="D197" s="140" t="s">
        <v>238</v>
      </c>
      <c r="E197" s="187">
        <f>E198</f>
        <v>46.2</v>
      </c>
      <c r="F197" s="187">
        <f>F198</f>
        <v>0</v>
      </c>
      <c r="G197" s="187">
        <f>G198</f>
        <v>46.2</v>
      </c>
      <c r="H197" s="141">
        <f t="shared" si="21"/>
        <v>0</v>
      </c>
    </row>
    <row r="198" spans="1:8" s="38" customFormat="1" ht="25.5">
      <c r="A198" s="34"/>
      <c r="B198" s="142"/>
      <c r="C198" s="84" t="s">
        <v>313</v>
      </c>
      <c r="D198" s="140" t="s">
        <v>518</v>
      </c>
      <c r="E198" s="187">
        <v>46.2</v>
      </c>
      <c r="F198" s="187">
        <v>0</v>
      </c>
      <c r="G198" s="187">
        <f>E198-F198</f>
        <v>46.2</v>
      </c>
      <c r="H198" s="141">
        <f t="shared" si="21"/>
        <v>0</v>
      </c>
    </row>
    <row r="199" spans="1:8" s="38" customFormat="1" ht="38.25">
      <c r="A199" s="34"/>
      <c r="B199" s="155" t="s">
        <v>779</v>
      </c>
      <c r="C199" s="29"/>
      <c r="D199" s="165" t="s">
        <v>621</v>
      </c>
      <c r="E199" s="199">
        <f aca="true" t="shared" si="28" ref="E199:G202">E200</f>
        <v>100</v>
      </c>
      <c r="F199" s="199">
        <f t="shared" si="28"/>
        <v>0</v>
      </c>
      <c r="G199" s="199">
        <f t="shared" si="28"/>
        <v>100</v>
      </c>
      <c r="H199" s="161">
        <f t="shared" si="21"/>
        <v>0</v>
      </c>
    </row>
    <row r="200" spans="1:8" s="38" customFormat="1" ht="12.75">
      <c r="A200" s="34"/>
      <c r="B200" s="162" t="s">
        <v>803</v>
      </c>
      <c r="C200" s="170"/>
      <c r="D200" s="182" t="s">
        <v>26</v>
      </c>
      <c r="E200" s="187">
        <f t="shared" si="28"/>
        <v>100</v>
      </c>
      <c r="F200" s="187">
        <f t="shared" si="28"/>
        <v>0</v>
      </c>
      <c r="G200" s="187">
        <f t="shared" si="28"/>
        <v>100</v>
      </c>
      <c r="H200" s="141">
        <f t="shared" si="21"/>
        <v>0</v>
      </c>
    </row>
    <row r="201" spans="1:8" s="38" customFormat="1" ht="12.75">
      <c r="A201" s="34"/>
      <c r="B201" s="142" t="s">
        <v>804</v>
      </c>
      <c r="C201" s="84"/>
      <c r="D201" s="140" t="s">
        <v>27</v>
      </c>
      <c r="E201" s="187">
        <f t="shared" si="28"/>
        <v>100</v>
      </c>
      <c r="F201" s="187">
        <f t="shared" si="28"/>
        <v>0</v>
      </c>
      <c r="G201" s="187">
        <f t="shared" si="28"/>
        <v>100</v>
      </c>
      <c r="H201" s="141">
        <f t="shared" si="21"/>
        <v>0</v>
      </c>
    </row>
    <row r="202" spans="1:8" s="38" customFormat="1" ht="12.75">
      <c r="A202" s="34"/>
      <c r="B202" s="142" t="s">
        <v>805</v>
      </c>
      <c r="C202" s="84"/>
      <c r="D202" s="140" t="s">
        <v>28</v>
      </c>
      <c r="E202" s="187">
        <f t="shared" si="28"/>
        <v>100</v>
      </c>
      <c r="F202" s="187">
        <f t="shared" si="28"/>
        <v>0</v>
      </c>
      <c r="G202" s="187">
        <f t="shared" si="28"/>
        <v>100</v>
      </c>
      <c r="H202" s="141">
        <f t="shared" si="21"/>
        <v>0</v>
      </c>
    </row>
    <row r="203" spans="1:8" s="38" customFormat="1" ht="25.5">
      <c r="A203" s="34"/>
      <c r="B203" s="142"/>
      <c r="C203" s="84" t="s">
        <v>313</v>
      </c>
      <c r="D203" s="140" t="s">
        <v>518</v>
      </c>
      <c r="E203" s="187">
        <v>100</v>
      </c>
      <c r="F203" s="187">
        <v>0</v>
      </c>
      <c r="G203" s="187">
        <f>E203-F203</f>
        <v>100</v>
      </c>
      <c r="H203" s="141">
        <f t="shared" si="21"/>
        <v>0</v>
      </c>
    </row>
    <row r="204" spans="1:8" s="38" customFormat="1" ht="19.5" customHeight="1">
      <c r="A204" s="20" t="s">
        <v>327</v>
      </c>
      <c r="B204" s="33"/>
      <c r="C204" s="20"/>
      <c r="D204" s="31" t="s">
        <v>328</v>
      </c>
      <c r="E204" s="199">
        <f>E205+E209+E223+E233</f>
        <v>78773.4</v>
      </c>
      <c r="F204" s="199">
        <f>F205+F209+F223+F233</f>
        <v>9731.1</v>
      </c>
      <c r="G204" s="199">
        <f>G205+G209+G223+G233</f>
        <v>69042.3</v>
      </c>
      <c r="H204" s="161">
        <f t="shared" si="21"/>
        <v>12.353281691535468</v>
      </c>
    </row>
    <row r="205" spans="1:8" s="38" customFormat="1" ht="56.25" customHeight="1" hidden="1">
      <c r="A205" s="34"/>
      <c r="B205" s="155" t="s">
        <v>674</v>
      </c>
      <c r="C205" s="29"/>
      <c r="D205" s="136" t="s">
        <v>618</v>
      </c>
      <c r="E205" s="200">
        <f aca="true" t="shared" si="29" ref="E205:G207">E206</f>
        <v>0</v>
      </c>
      <c r="F205" s="200">
        <f t="shared" si="29"/>
        <v>0</v>
      </c>
      <c r="G205" s="200">
        <f t="shared" si="29"/>
        <v>0</v>
      </c>
      <c r="H205" s="156" t="str">
        <f t="shared" si="21"/>
        <v>-</v>
      </c>
    </row>
    <row r="206" spans="1:8" s="38" customFormat="1" ht="41.25" customHeight="1" hidden="1">
      <c r="A206" s="34"/>
      <c r="B206" s="162" t="s">
        <v>677</v>
      </c>
      <c r="C206" s="84"/>
      <c r="D206" s="158" t="s">
        <v>834</v>
      </c>
      <c r="E206" s="187">
        <f t="shared" si="29"/>
        <v>0</v>
      </c>
      <c r="F206" s="187">
        <f t="shared" si="29"/>
        <v>0</v>
      </c>
      <c r="G206" s="187">
        <f t="shared" si="29"/>
        <v>0</v>
      </c>
      <c r="H206" s="156" t="str">
        <f t="shared" si="21"/>
        <v>-</v>
      </c>
    </row>
    <row r="207" spans="1:8" s="38" customFormat="1" ht="45" customHeight="1" hidden="1">
      <c r="A207" s="34"/>
      <c r="B207" s="142" t="s">
        <v>678</v>
      </c>
      <c r="C207" s="84"/>
      <c r="D207" s="160" t="s">
        <v>835</v>
      </c>
      <c r="E207" s="187">
        <f t="shared" si="29"/>
        <v>0</v>
      </c>
      <c r="F207" s="187">
        <f t="shared" si="29"/>
        <v>0</v>
      </c>
      <c r="G207" s="187">
        <f t="shared" si="29"/>
        <v>0</v>
      </c>
      <c r="H207" s="156" t="str">
        <f t="shared" si="21"/>
        <v>-</v>
      </c>
    </row>
    <row r="208" spans="1:8" s="38" customFormat="1" ht="27.75" customHeight="1" hidden="1">
      <c r="A208" s="34"/>
      <c r="B208" s="142"/>
      <c r="C208" s="84" t="s">
        <v>313</v>
      </c>
      <c r="D208" s="140" t="s">
        <v>518</v>
      </c>
      <c r="E208" s="187">
        <v>0</v>
      </c>
      <c r="F208" s="187">
        <v>0</v>
      </c>
      <c r="G208" s="187">
        <f>E208-F208</f>
        <v>0</v>
      </c>
      <c r="H208" s="156" t="str">
        <f t="shared" si="21"/>
        <v>-</v>
      </c>
    </row>
    <row r="209" spans="1:8" s="38" customFormat="1" ht="59.25" customHeight="1">
      <c r="A209" s="34"/>
      <c r="B209" s="155" t="s">
        <v>763</v>
      </c>
      <c r="C209" s="29"/>
      <c r="D209" s="165" t="s">
        <v>619</v>
      </c>
      <c r="E209" s="199">
        <f>E210</f>
        <v>2958.1</v>
      </c>
      <c r="F209" s="199">
        <f>F210</f>
        <v>0</v>
      </c>
      <c r="G209" s="199">
        <f>G210</f>
        <v>2958.1</v>
      </c>
      <c r="H209" s="161">
        <f t="shared" si="21"/>
        <v>0</v>
      </c>
    </row>
    <row r="210" spans="1:8" s="38" customFormat="1" ht="41.25" customHeight="1">
      <c r="A210" s="34"/>
      <c r="B210" s="162" t="s">
        <v>769</v>
      </c>
      <c r="C210" s="84"/>
      <c r="D210" s="166" t="s">
        <v>620</v>
      </c>
      <c r="E210" s="187">
        <f>E211+E214+E217+E220</f>
        <v>2958.1</v>
      </c>
      <c r="F210" s="187">
        <f>F211+F214+F217+F220</f>
        <v>0</v>
      </c>
      <c r="G210" s="187">
        <f>G211+G214+G217+G220</f>
        <v>2958.1</v>
      </c>
      <c r="H210" s="141">
        <f t="shared" si="21"/>
        <v>0</v>
      </c>
    </row>
    <row r="211" spans="1:8" s="38" customFormat="1" ht="33" customHeight="1" hidden="1">
      <c r="A211" s="20"/>
      <c r="B211" s="142" t="s">
        <v>772</v>
      </c>
      <c r="C211" s="84"/>
      <c r="D211" s="163" t="s">
        <v>7</v>
      </c>
      <c r="E211" s="187">
        <f aca="true" t="shared" si="30" ref="E211:G212">E212</f>
        <v>0</v>
      </c>
      <c r="F211" s="187">
        <f t="shared" si="30"/>
        <v>0</v>
      </c>
      <c r="G211" s="187">
        <f t="shared" si="30"/>
        <v>0</v>
      </c>
      <c r="H211" s="141" t="str">
        <f aca="true" t="shared" si="31" ref="H211:H287">IF(E211=0,"-",F211/E211*100)</f>
        <v>-</v>
      </c>
    </row>
    <row r="212" spans="1:8" s="38" customFormat="1" ht="39.75" customHeight="1" hidden="1">
      <c r="A212" s="20"/>
      <c r="B212" s="142" t="s">
        <v>773</v>
      </c>
      <c r="C212" s="84"/>
      <c r="D212" s="163" t="s">
        <v>8</v>
      </c>
      <c r="E212" s="187">
        <f t="shared" si="30"/>
        <v>0</v>
      </c>
      <c r="F212" s="187">
        <f t="shared" si="30"/>
        <v>0</v>
      </c>
      <c r="G212" s="187">
        <f t="shared" si="30"/>
        <v>0</v>
      </c>
      <c r="H212" s="159" t="str">
        <f t="shared" si="31"/>
        <v>-</v>
      </c>
    </row>
    <row r="213" spans="1:8" s="38" customFormat="1" ht="44.25" customHeight="1" hidden="1">
      <c r="A213" s="138"/>
      <c r="B213" s="142"/>
      <c r="C213" s="84" t="s">
        <v>320</v>
      </c>
      <c r="D213" s="164" t="s">
        <v>523</v>
      </c>
      <c r="E213" s="187">
        <v>0</v>
      </c>
      <c r="F213" s="187">
        <v>0</v>
      </c>
      <c r="G213" s="187">
        <f>E213-F213</f>
        <v>0</v>
      </c>
      <c r="H213" s="141" t="str">
        <f t="shared" si="31"/>
        <v>-</v>
      </c>
    </row>
    <row r="214" spans="1:8" s="38" customFormat="1" ht="51.75" customHeight="1">
      <c r="A214" s="138"/>
      <c r="B214" s="180" t="s">
        <v>774</v>
      </c>
      <c r="C214" s="181"/>
      <c r="D214" s="184" t="s">
        <v>9</v>
      </c>
      <c r="E214" s="187">
        <f aca="true" t="shared" si="32" ref="E214:G215">E215</f>
        <v>1000</v>
      </c>
      <c r="F214" s="187">
        <f t="shared" si="32"/>
        <v>0</v>
      </c>
      <c r="G214" s="187">
        <f t="shared" si="32"/>
        <v>1000</v>
      </c>
      <c r="H214" s="141">
        <f t="shared" si="31"/>
        <v>0</v>
      </c>
    </row>
    <row r="215" spans="1:8" s="38" customFormat="1" ht="47.25" customHeight="1">
      <c r="A215" s="138"/>
      <c r="B215" s="180" t="s">
        <v>775</v>
      </c>
      <c r="C215" s="181"/>
      <c r="D215" s="184" t="s">
        <v>8</v>
      </c>
      <c r="E215" s="187">
        <f t="shared" si="32"/>
        <v>1000</v>
      </c>
      <c r="F215" s="187">
        <f t="shared" si="32"/>
        <v>0</v>
      </c>
      <c r="G215" s="187">
        <f t="shared" si="32"/>
        <v>1000</v>
      </c>
      <c r="H215" s="141">
        <f t="shared" si="31"/>
        <v>0</v>
      </c>
    </row>
    <row r="216" spans="1:8" s="38" customFormat="1" ht="42" customHeight="1">
      <c r="A216" s="138"/>
      <c r="B216" s="180"/>
      <c r="C216" s="181" t="s">
        <v>320</v>
      </c>
      <c r="D216" s="183" t="s">
        <v>523</v>
      </c>
      <c r="E216" s="187">
        <v>1000</v>
      </c>
      <c r="F216" s="187">
        <v>0</v>
      </c>
      <c r="G216" s="187">
        <f>E216-F216</f>
        <v>1000</v>
      </c>
      <c r="H216" s="156">
        <f t="shared" si="31"/>
        <v>0</v>
      </c>
    </row>
    <row r="217" spans="1:8" s="38" customFormat="1" ht="62.25" customHeight="1">
      <c r="A217" s="138"/>
      <c r="B217" s="142" t="s">
        <v>253</v>
      </c>
      <c r="C217" s="84"/>
      <c r="D217" s="183" t="s">
        <v>254</v>
      </c>
      <c r="E217" s="187">
        <f aca="true" t="shared" si="33" ref="E217:G218">E218</f>
        <v>1000</v>
      </c>
      <c r="F217" s="187">
        <f t="shared" si="33"/>
        <v>0</v>
      </c>
      <c r="G217" s="187">
        <f t="shared" si="33"/>
        <v>1000</v>
      </c>
      <c r="H217" s="156">
        <f t="shared" si="31"/>
        <v>0</v>
      </c>
    </row>
    <row r="218" spans="1:8" s="38" customFormat="1" ht="53.25" customHeight="1">
      <c r="A218" s="138"/>
      <c r="B218" s="142" t="s">
        <v>255</v>
      </c>
      <c r="C218" s="84"/>
      <c r="D218" s="183" t="s">
        <v>256</v>
      </c>
      <c r="E218" s="187">
        <f t="shared" si="33"/>
        <v>1000</v>
      </c>
      <c r="F218" s="187">
        <f t="shared" si="33"/>
        <v>0</v>
      </c>
      <c r="G218" s="187">
        <f t="shared" si="33"/>
        <v>1000</v>
      </c>
      <c r="H218" s="156">
        <f t="shared" si="31"/>
        <v>0</v>
      </c>
    </row>
    <row r="219" spans="1:8" s="38" customFormat="1" ht="41.25" customHeight="1">
      <c r="A219" s="138"/>
      <c r="B219" s="142"/>
      <c r="C219" s="84" t="s">
        <v>320</v>
      </c>
      <c r="D219" s="183" t="s">
        <v>523</v>
      </c>
      <c r="E219" s="187">
        <v>1000</v>
      </c>
      <c r="F219" s="187">
        <v>0</v>
      </c>
      <c r="G219" s="187">
        <f>E219-F219</f>
        <v>1000</v>
      </c>
      <c r="H219" s="156">
        <f t="shared" si="31"/>
        <v>0</v>
      </c>
    </row>
    <row r="220" spans="1:8" s="38" customFormat="1" ht="70.5" customHeight="1">
      <c r="A220" s="138"/>
      <c r="B220" s="142" t="s">
        <v>257</v>
      </c>
      <c r="C220" s="84"/>
      <c r="D220" s="163" t="s">
        <v>258</v>
      </c>
      <c r="E220" s="141">
        <f aca="true" t="shared" si="34" ref="E220:G221">E221</f>
        <v>958.1</v>
      </c>
      <c r="F220" s="141">
        <f t="shared" si="34"/>
        <v>0</v>
      </c>
      <c r="G220" s="141">
        <f t="shared" si="34"/>
        <v>958.1</v>
      </c>
      <c r="H220" s="156">
        <f t="shared" si="31"/>
        <v>0</v>
      </c>
    </row>
    <row r="221" spans="1:8" s="38" customFormat="1" ht="60" customHeight="1">
      <c r="A221" s="138"/>
      <c r="B221" s="142" t="s">
        <v>259</v>
      </c>
      <c r="C221" s="84"/>
      <c r="D221" s="163" t="s">
        <v>256</v>
      </c>
      <c r="E221" s="141">
        <f t="shared" si="34"/>
        <v>958.1</v>
      </c>
      <c r="F221" s="141">
        <f t="shared" si="34"/>
        <v>0</v>
      </c>
      <c r="G221" s="141">
        <f t="shared" si="34"/>
        <v>958.1</v>
      </c>
      <c r="H221" s="156">
        <f t="shared" si="31"/>
        <v>0</v>
      </c>
    </row>
    <row r="222" spans="1:8" s="38" customFormat="1" ht="40.5" customHeight="1">
      <c r="A222" s="138"/>
      <c r="B222" s="142"/>
      <c r="C222" s="84" t="s">
        <v>320</v>
      </c>
      <c r="D222" s="183" t="s">
        <v>523</v>
      </c>
      <c r="E222" s="141">
        <v>958.1</v>
      </c>
      <c r="F222" s="141">
        <v>0</v>
      </c>
      <c r="G222" s="187">
        <f>E222-F222</f>
        <v>958.1</v>
      </c>
      <c r="H222" s="156">
        <f t="shared" si="31"/>
        <v>0</v>
      </c>
    </row>
    <row r="223" spans="1:8" s="38" customFormat="1" ht="39" customHeight="1">
      <c r="A223" s="20"/>
      <c r="B223" s="155" t="s">
        <v>779</v>
      </c>
      <c r="C223" s="29"/>
      <c r="D223" s="165" t="s">
        <v>621</v>
      </c>
      <c r="E223" s="199">
        <f>E224</f>
        <v>74410.9</v>
      </c>
      <c r="F223" s="199">
        <f>F224</f>
        <v>9731.1</v>
      </c>
      <c r="G223" s="199">
        <f>G224</f>
        <v>64679.8</v>
      </c>
      <c r="H223" s="161">
        <f t="shared" si="31"/>
        <v>13.077519556946632</v>
      </c>
    </row>
    <row r="224" spans="1:8" s="38" customFormat="1" ht="33.75" customHeight="1">
      <c r="A224" s="20"/>
      <c r="B224" s="162" t="s">
        <v>780</v>
      </c>
      <c r="C224" s="84"/>
      <c r="D224" s="166" t="s">
        <v>622</v>
      </c>
      <c r="E224" s="187">
        <f>E225+E228</f>
        <v>74410.9</v>
      </c>
      <c r="F224" s="187">
        <f>F225+F228</f>
        <v>9731.1</v>
      </c>
      <c r="G224" s="187">
        <f>G225+G228</f>
        <v>64679.8</v>
      </c>
      <c r="H224" s="159">
        <f t="shared" si="31"/>
        <v>13.077519556946632</v>
      </c>
    </row>
    <row r="225" spans="1:8" s="38" customFormat="1" ht="51.75" customHeight="1">
      <c r="A225" s="34"/>
      <c r="B225" s="142" t="s">
        <v>781</v>
      </c>
      <c r="C225" s="84"/>
      <c r="D225" s="163" t="s">
        <v>12</v>
      </c>
      <c r="E225" s="187">
        <f aca="true" t="shared" si="35" ref="E225:G226">E226</f>
        <v>36144.8</v>
      </c>
      <c r="F225" s="187">
        <f t="shared" si="35"/>
        <v>9731.1</v>
      </c>
      <c r="G225" s="187">
        <f t="shared" si="35"/>
        <v>26413.700000000004</v>
      </c>
      <c r="H225" s="159">
        <f t="shared" si="31"/>
        <v>26.922544875058097</v>
      </c>
    </row>
    <row r="226" spans="1:8" s="38" customFormat="1" ht="42" customHeight="1">
      <c r="A226" s="34"/>
      <c r="B226" s="142" t="s">
        <v>260</v>
      </c>
      <c r="C226" s="84"/>
      <c r="D226" s="163" t="s">
        <v>261</v>
      </c>
      <c r="E226" s="187">
        <f t="shared" si="35"/>
        <v>36144.8</v>
      </c>
      <c r="F226" s="187">
        <f t="shared" si="35"/>
        <v>9731.1</v>
      </c>
      <c r="G226" s="187">
        <f t="shared" si="35"/>
        <v>26413.700000000004</v>
      </c>
      <c r="H226" s="141">
        <f t="shared" si="31"/>
        <v>26.922544875058097</v>
      </c>
    </row>
    <row r="227" spans="1:8" s="38" customFormat="1" ht="39.75" customHeight="1">
      <c r="A227" s="20"/>
      <c r="B227" s="142"/>
      <c r="C227" s="84" t="s">
        <v>313</v>
      </c>
      <c r="D227" s="140" t="s">
        <v>518</v>
      </c>
      <c r="E227" s="187">
        <v>36144.8</v>
      </c>
      <c r="F227" s="187">
        <v>9731.1</v>
      </c>
      <c r="G227" s="187">
        <f>E227-F227</f>
        <v>26413.700000000004</v>
      </c>
      <c r="H227" s="141">
        <f t="shared" si="31"/>
        <v>26.922544875058097</v>
      </c>
    </row>
    <row r="228" spans="1:8" s="38" customFormat="1" ht="39.75" customHeight="1">
      <c r="A228" s="20"/>
      <c r="B228" s="142" t="s">
        <v>782</v>
      </c>
      <c r="C228" s="84"/>
      <c r="D228" s="163" t="s">
        <v>13</v>
      </c>
      <c r="E228" s="187">
        <f>E229+E231</f>
        <v>38266.1</v>
      </c>
      <c r="F228" s="187">
        <f>F229+F231</f>
        <v>0</v>
      </c>
      <c r="G228" s="187">
        <f>G229+G231</f>
        <v>38266.1</v>
      </c>
      <c r="H228" s="141">
        <f t="shared" si="31"/>
        <v>0</v>
      </c>
    </row>
    <row r="229" spans="1:8" s="38" customFormat="1" ht="39.75" customHeight="1">
      <c r="A229" s="20"/>
      <c r="B229" s="142" t="s">
        <v>262</v>
      </c>
      <c r="C229" s="84"/>
      <c r="D229" s="163" t="s">
        <v>263</v>
      </c>
      <c r="E229" s="187">
        <f>E230</f>
        <v>3266.1</v>
      </c>
      <c r="F229" s="187">
        <f>F230</f>
        <v>0</v>
      </c>
      <c r="G229" s="187">
        <f>G230</f>
        <v>3266.1</v>
      </c>
      <c r="H229" s="141">
        <f t="shared" si="31"/>
        <v>0</v>
      </c>
    </row>
    <row r="230" spans="1:8" s="38" customFormat="1" ht="39.75" customHeight="1">
      <c r="A230" s="20"/>
      <c r="B230" s="142"/>
      <c r="C230" s="84" t="s">
        <v>313</v>
      </c>
      <c r="D230" s="140" t="s">
        <v>518</v>
      </c>
      <c r="E230" s="187">
        <v>3266.1</v>
      </c>
      <c r="F230" s="187">
        <v>0</v>
      </c>
      <c r="G230" s="187">
        <f>E230-F230</f>
        <v>3266.1</v>
      </c>
      <c r="H230" s="141">
        <f t="shared" si="31"/>
        <v>0</v>
      </c>
    </row>
    <row r="231" spans="1:8" s="38" customFormat="1" ht="80.25" customHeight="1">
      <c r="A231" s="20"/>
      <c r="B231" s="142" t="s">
        <v>264</v>
      </c>
      <c r="C231" s="84"/>
      <c r="D231" s="140" t="s">
        <v>265</v>
      </c>
      <c r="E231" s="188">
        <f>E232</f>
        <v>35000</v>
      </c>
      <c r="F231" s="188">
        <f>F232</f>
        <v>0</v>
      </c>
      <c r="G231" s="188">
        <f>G232</f>
        <v>35000</v>
      </c>
      <c r="H231" s="141">
        <f t="shared" si="31"/>
        <v>0</v>
      </c>
    </row>
    <row r="232" spans="1:8" s="38" customFormat="1" ht="35.25" customHeight="1">
      <c r="A232" s="20"/>
      <c r="B232" s="142"/>
      <c r="C232" s="84" t="s">
        <v>313</v>
      </c>
      <c r="D232" s="140" t="s">
        <v>518</v>
      </c>
      <c r="E232" s="188">
        <v>35000</v>
      </c>
      <c r="F232" s="188">
        <v>0</v>
      </c>
      <c r="G232" s="187">
        <f>E232-F232</f>
        <v>35000</v>
      </c>
      <c r="H232" s="141">
        <f t="shared" si="31"/>
        <v>0</v>
      </c>
    </row>
    <row r="233" spans="1:8" s="38" customFormat="1" ht="59.25" customHeight="1">
      <c r="A233" s="20"/>
      <c r="B233" s="155" t="s">
        <v>155</v>
      </c>
      <c r="C233" s="29"/>
      <c r="D233" s="185" t="s">
        <v>204</v>
      </c>
      <c r="E233" s="200">
        <f>E234</f>
        <v>1404.4</v>
      </c>
      <c r="F233" s="200">
        <f>F234</f>
        <v>0</v>
      </c>
      <c r="G233" s="200">
        <f>G234</f>
        <v>1404.4</v>
      </c>
      <c r="H233" s="161">
        <f t="shared" si="31"/>
        <v>0</v>
      </c>
    </row>
    <row r="234" spans="1:8" s="38" customFormat="1" ht="46.5" customHeight="1">
      <c r="A234" s="20"/>
      <c r="B234" s="142" t="s">
        <v>158</v>
      </c>
      <c r="C234" s="84"/>
      <c r="D234" s="140" t="s">
        <v>205</v>
      </c>
      <c r="E234" s="188">
        <f>E237+E235</f>
        <v>1404.4</v>
      </c>
      <c r="F234" s="188">
        <f>F237+F235</f>
        <v>0</v>
      </c>
      <c r="G234" s="188">
        <f>G237+G235</f>
        <v>1404.4</v>
      </c>
      <c r="H234" s="141">
        <f t="shared" si="31"/>
        <v>0</v>
      </c>
    </row>
    <row r="235" spans="1:8" s="38" customFormat="1" ht="33.75" customHeight="1">
      <c r="A235" s="20"/>
      <c r="B235" s="142" t="s">
        <v>159</v>
      </c>
      <c r="C235" s="84"/>
      <c r="D235" s="140" t="s">
        <v>203</v>
      </c>
      <c r="E235" s="188">
        <f>E236</f>
        <v>1404.4</v>
      </c>
      <c r="F235" s="188">
        <f>F236</f>
        <v>0</v>
      </c>
      <c r="G235" s="188">
        <f>G236</f>
        <v>1404.4</v>
      </c>
      <c r="H235" s="141">
        <f t="shared" si="31"/>
        <v>0</v>
      </c>
    </row>
    <row r="236" spans="1:8" s="38" customFormat="1" ht="34.5" customHeight="1">
      <c r="A236" s="20"/>
      <c r="B236" s="142"/>
      <c r="C236" s="84" t="s">
        <v>313</v>
      </c>
      <c r="D236" s="140" t="s">
        <v>518</v>
      </c>
      <c r="E236" s="188">
        <v>1404.4</v>
      </c>
      <c r="F236" s="188">
        <v>0</v>
      </c>
      <c r="G236" s="187">
        <f>E236-F236</f>
        <v>1404.4</v>
      </c>
      <c r="H236" s="141">
        <f t="shared" si="31"/>
        <v>0</v>
      </c>
    </row>
    <row r="237" spans="1:8" s="38" customFormat="1" ht="28.5" customHeight="1" hidden="1">
      <c r="A237" s="20"/>
      <c r="B237" s="142" t="s">
        <v>161</v>
      </c>
      <c r="C237" s="84"/>
      <c r="D237" s="140" t="s">
        <v>157</v>
      </c>
      <c r="E237" s="188">
        <f>E238</f>
        <v>0</v>
      </c>
      <c r="F237" s="188">
        <f>F238</f>
        <v>0</v>
      </c>
      <c r="G237" s="188">
        <f>G238</f>
        <v>0</v>
      </c>
      <c r="H237" s="141" t="str">
        <f t="shared" si="31"/>
        <v>-</v>
      </c>
    </row>
    <row r="238" spans="1:8" s="38" customFormat="1" ht="28.5" customHeight="1" hidden="1">
      <c r="A238" s="20"/>
      <c r="B238" s="142"/>
      <c r="C238" s="84" t="s">
        <v>313</v>
      </c>
      <c r="D238" s="140" t="s">
        <v>518</v>
      </c>
      <c r="E238" s="188">
        <v>0</v>
      </c>
      <c r="F238" s="188">
        <v>0</v>
      </c>
      <c r="G238" s="187">
        <f>E238-F238</f>
        <v>0</v>
      </c>
      <c r="H238" s="141"/>
    </row>
    <row r="239" spans="1:8" s="38" customFormat="1" ht="26.25" customHeight="1">
      <c r="A239" s="20" t="s">
        <v>416</v>
      </c>
      <c r="B239" s="33"/>
      <c r="C239" s="20"/>
      <c r="D239" s="31" t="s">
        <v>417</v>
      </c>
      <c r="E239" s="199">
        <f>E240+E245</f>
        <v>609</v>
      </c>
      <c r="F239" s="199">
        <f>F240+F245</f>
        <v>0</v>
      </c>
      <c r="G239" s="199">
        <f>G240+G245</f>
        <v>609</v>
      </c>
      <c r="H239" s="141">
        <f t="shared" si="31"/>
        <v>0</v>
      </c>
    </row>
    <row r="240" spans="1:8" s="38" customFormat="1" ht="65.25" customHeight="1">
      <c r="A240" s="20"/>
      <c r="B240" s="155" t="s">
        <v>665</v>
      </c>
      <c r="C240" s="29"/>
      <c r="D240" s="136" t="s">
        <v>600</v>
      </c>
      <c r="E240" s="199">
        <f>E241</f>
        <v>500</v>
      </c>
      <c r="F240" s="199">
        <f aca="true" t="shared" si="36" ref="E240:G243">F241</f>
        <v>0</v>
      </c>
      <c r="G240" s="199">
        <f t="shared" si="36"/>
        <v>500</v>
      </c>
      <c r="H240" s="141">
        <f t="shared" si="31"/>
        <v>0</v>
      </c>
    </row>
    <row r="241" spans="1:8" s="38" customFormat="1" ht="21" customHeight="1">
      <c r="A241" s="20"/>
      <c r="B241" s="162" t="s">
        <v>671</v>
      </c>
      <c r="C241" s="84"/>
      <c r="D241" s="158" t="s">
        <v>623</v>
      </c>
      <c r="E241" s="187">
        <f>E242</f>
        <v>500</v>
      </c>
      <c r="F241" s="187">
        <f t="shared" si="36"/>
        <v>0</v>
      </c>
      <c r="G241" s="187">
        <f t="shared" si="36"/>
        <v>500</v>
      </c>
      <c r="H241" s="141">
        <f t="shared" si="31"/>
        <v>0</v>
      </c>
    </row>
    <row r="242" spans="1:8" s="38" customFormat="1" ht="29.25" customHeight="1">
      <c r="A242" s="20"/>
      <c r="B242" s="142" t="s">
        <v>672</v>
      </c>
      <c r="C242" s="84"/>
      <c r="D242" s="160" t="s">
        <v>186</v>
      </c>
      <c r="E242" s="187">
        <f t="shared" si="36"/>
        <v>500</v>
      </c>
      <c r="F242" s="187">
        <f t="shared" si="36"/>
        <v>0</v>
      </c>
      <c r="G242" s="187">
        <f t="shared" si="36"/>
        <v>500</v>
      </c>
      <c r="H242" s="141">
        <f t="shared" si="31"/>
        <v>0</v>
      </c>
    </row>
    <row r="243" spans="1:8" s="38" customFormat="1" ht="30" customHeight="1">
      <c r="A243" s="20"/>
      <c r="B243" s="180" t="s">
        <v>673</v>
      </c>
      <c r="C243" s="84"/>
      <c r="D243" s="160" t="s">
        <v>522</v>
      </c>
      <c r="E243" s="187">
        <f t="shared" si="36"/>
        <v>500</v>
      </c>
      <c r="F243" s="187">
        <f t="shared" si="36"/>
        <v>0</v>
      </c>
      <c r="G243" s="187">
        <f t="shared" si="36"/>
        <v>500</v>
      </c>
      <c r="H243" s="141">
        <f t="shared" si="31"/>
        <v>0</v>
      </c>
    </row>
    <row r="244" spans="1:8" s="38" customFormat="1" ht="27.75" customHeight="1">
      <c r="A244" s="20"/>
      <c r="B244" s="142"/>
      <c r="C244" s="84" t="s">
        <v>313</v>
      </c>
      <c r="D244" s="140" t="s">
        <v>518</v>
      </c>
      <c r="E244" s="187">
        <v>500</v>
      </c>
      <c r="F244" s="187">
        <v>0</v>
      </c>
      <c r="G244" s="187">
        <f>E244-F244</f>
        <v>500</v>
      </c>
      <c r="H244" s="141">
        <f t="shared" si="31"/>
        <v>0</v>
      </c>
    </row>
    <row r="245" spans="1:8" s="38" customFormat="1" ht="72" customHeight="1">
      <c r="A245" s="20"/>
      <c r="B245" s="155" t="s">
        <v>164</v>
      </c>
      <c r="C245" s="84"/>
      <c r="D245" s="237" t="s">
        <v>165</v>
      </c>
      <c r="E245" s="199">
        <f>E246+E248+E250</f>
        <v>109</v>
      </c>
      <c r="F245" s="199">
        <f>F246+F248+F250</f>
        <v>0</v>
      </c>
      <c r="G245" s="199">
        <f>G246+G248+G250</f>
        <v>109</v>
      </c>
      <c r="H245" s="161">
        <f t="shared" si="31"/>
        <v>0</v>
      </c>
    </row>
    <row r="246" spans="1:8" s="38" customFormat="1" ht="53.25" customHeight="1">
      <c r="A246" s="20"/>
      <c r="B246" s="142" t="s">
        <v>166</v>
      </c>
      <c r="C246" s="84"/>
      <c r="D246" s="238" t="s">
        <v>167</v>
      </c>
      <c r="E246" s="187">
        <f>E247</f>
        <v>109</v>
      </c>
      <c r="F246" s="187">
        <f>F247</f>
        <v>0</v>
      </c>
      <c r="G246" s="187">
        <f>G247</f>
        <v>109</v>
      </c>
      <c r="H246" s="141">
        <f t="shared" si="31"/>
        <v>0</v>
      </c>
    </row>
    <row r="247" spans="1:8" s="38" customFormat="1" ht="18.75" customHeight="1">
      <c r="A247" s="20"/>
      <c r="B247" s="142"/>
      <c r="C247" s="84" t="s">
        <v>319</v>
      </c>
      <c r="D247" s="140" t="s">
        <v>405</v>
      </c>
      <c r="E247" s="187">
        <v>109</v>
      </c>
      <c r="F247" s="187">
        <v>0</v>
      </c>
      <c r="G247" s="187">
        <f>E247-F247</f>
        <v>109</v>
      </c>
      <c r="H247" s="141">
        <f t="shared" si="31"/>
        <v>0</v>
      </c>
    </row>
    <row r="248" spans="1:8" s="38" customFormat="1" ht="55.5" customHeight="1" hidden="1">
      <c r="A248" s="20"/>
      <c r="B248" s="142" t="s">
        <v>168</v>
      </c>
      <c r="C248" s="84"/>
      <c r="D248" s="238" t="s">
        <v>167</v>
      </c>
      <c r="E248" s="187">
        <f>E249</f>
        <v>0</v>
      </c>
      <c r="F248" s="187">
        <f>F249</f>
        <v>0</v>
      </c>
      <c r="G248" s="187">
        <f>G249</f>
        <v>0</v>
      </c>
      <c r="H248" s="141" t="str">
        <f t="shared" si="31"/>
        <v>-</v>
      </c>
    </row>
    <row r="249" spans="1:8" s="38" customFormat="1" ht="24" customHeight="1" hidden="1">
      <c r="A249" s="20"/>
      <c r="B249" s="142"/>
      <c r="C249" s="84" t="s">
        <v>319</v>
      </c>
      <c r="D249" s="140" t="s">
        <v>405</v>
      </c>
      <c r="E249" s="187">
        <v>0</v>
      </c>
      <c r="F249" s="187">
        <v>0</v>
      </c>
      <c r="G249" s="187">
        <f>E249-F249</f>
        <v>0</v>
      </c>
      <c r="H249" s="141" t="str">
        <f t="shared" si="31"/>
        <v>-</v>
      </c>
    </row>
    <row r="250" spans="1:8" s="38" customFormat="1" ht="51" customHeight="1" hidden="1">
      <c r="A250" s="20"/>
      <c r="B250" s="142" t="s">
        <v>169</v>
      </c>
      <c r="C250" s="84"/>
      <c r="D250" s="238" t="s">
        <v>167</v>
      </c>
      <c r="E250" s="187">
        <f>E251</f>
        <v>0</v>
      </c>
      <c r="F250" s="187">
        <f>F251</f>
        <v>0</v>
      </c>
      <c r="G250" s="187">
        <f>G251</f>
        <v>0</v>
      </c>
      <c r="H250" s="141" t="str">
        <f t="shared" si="31"/>
        <v>-</v>
      </c>
    </row>
    <row r="251" spans="1:8" s="38" customFormat="1" ht="22.5" customHeight="1" hidden="1">
      <c r="A251" s="20"/>
      <c r="B251" s="142"/>
      <c r="C251" s="84" t="s">
        <v>319</v>
      </c>
      <c r="D251" s="140" t="s">
        <v>405</v>
      </c>
      <c r="E251" s="187">
        <v>0</v>
      </c>
      <c r="F251" s="187">
        <v>0</v>
      </c>
      <c r="G251" s="187">
        <f>E251-F251</f>
        <v>0</v>
      </c>
      <c r="H251" s="141" t="str">
        <f t="shared" si="31"/>
        <v>-</v>
      </c>
    </row>
    <row r="252" spans="1:8" s="38" customFormat="1" ht="17.25" customHeight="1">
      <c r="A252" s="20" t="s">
        <v>426</v>
      </c>
      <c r="B252" s="20"/>
      <c r="C252" s="20"/>
      <c r="D252" s="31" t="s">
        <v>427</v>
      </c>
      <c r="E252" s="199">
        <f>E253+E279+E364+E317</f>
        <v>83497.5</v>
      </c>
      <c r="F252" s="199">
        <f>F253+F279+F364+F317</f>
        <v>6745.299999999999</v>
      </c>
      <c r="G252" s="199">
        <f>G253+G279+G364+G317</f>
        <v>76752.2</v>
      </c>
      <c r="H252" s="161">
        <f t="shared" si="31"/>
        <v>8.078445462438994</v>
      </c>
    </row>
    <row r="253" spans="1:8" s="38" customFormat="1" ht="21.75" customHeight="1">
      <c r="A253" s="20" t="s">
        <v>432</v>
      </c>
      <c r="B253" s="33"/>
      <c r="C253" s="20"/>
      <c r="D253" s="31" t="s">
        <v>433</v>
      </c>
      <c r="E253" s="199">
        <f>E254+E276+E264+E271</f>
        <v>5966.1</v>
      </c>
      <c r="F253" s="199">
        <f>F254+F276+F264+F271</f>
        <v>0</v>
      </c>
      <c r="G253" s="199">
        <f>G254+G276+G264+G271</f>
        <v>5966.1</v>
      </c>
      <c r="H253" s="161">
        <f t="shared" si="31"/>
        <v>0</v>
      </c>
    </row>
    <row r="254" spans="1:8" s="38" customFormat="1" ht="30.75" customHeight="1" hidden="1">
      <c r="A254" s="20"/>
      <c r="B254" s="155" t="s">
        <v>752</v>
      </c>
      <c r="C254" s="29"/>
      <c r="D254" s="136" t="s">
        <v>624</v>
      </c>
      <c r="E254" s="200">
        <f aca="true" t="shared" si="37" ref="E254:G255">E255</f>
        <v>0</v>
      </c>
      <c r="F254" s="200">
        <f t="shared" si="37"/>
        <v>0</v>
      </c>
      <c r="G254" s="200">
        <f t="shared" si="37"/>
        <v>0</v>
      </c>
      <c r="H254" s="161" t="str">
        <f t="shared" si="31"/>
        <v>-</v>
      </c>
    </row>
    <row r="255" spans="1:8" s="38" customFormat="1" ht="25.5" hidden="1">
      <c r="A255" s="20"/>
      <c r="B255" s="162" t="s">
        <v>755</v>
      </c>
      <c r="C255" s="84"/>
      <c r="D255" s="158" t="s">
        <v>625</v>
      </c>
      <c r="E255" s="187">
        <f>E256</f>
        <v>0</v>
      </c>
      <c r="F255" s="187">
        <f t="shared" si="37"/>
        <v>0</v>
      </c>
      <c r="G255" s="187">
        <f t="shared" si="37"/>
        <v>0</v>
      </c>
      <c r="H255" s="159" t="str">
        <f t="shared" si="31"/>
        <v>-</v>
      </c>
    </row>
    <row r="256" spans="1:8" s="38" customFormat="1" ht="51" customHeight="1" hidden="1">
      <c r="A256" s="20"/>
      <c r="B256" s="142" t="s">
        <v>756</v>
      </c>
      <c r="C256" s="84"/>
      <c r="D256" s="164" t="s">
        <v>881</v>
      </c>
      <c r="E256" s="187">
        <f>E261+E257+E259</f>
        <v>0</v>
      </c>
      <c r="F256" s="187">
        <f>F261+F257+F259</f>
        <v>0</v>
      </c>
      <c r="G256" s="187">
        <f>G261+G257+G259</f>
        <v>0</v>
      </c>
      <c r="H256" s="141" t="str">
        <f t="shared" si="31"/>
        <v>-</v>
      </c>
    </row>
    <row r="257" spans="1:8" s="38" customFormat="1" ht="63.75" hidden="1">
      <c r="A257" s="20"/>
      <c r="B257" s="142" t="s">
        <v>757</v>
      </c>
      <c r="C257" s="84"/>
      <c r="D257" s="164" t="s">
        <v>0</v>
      </c>
      <c r="E257" s="187">
        <f>E258</f>
        <v>0</v>
      </c>
      <c r="F257" s="187">
        <f>F258</f>
        <v>0</v>
      </c>
      <c r="G257" s="187">
        <f>G258</f>
        <v>0</v>
      </c>
      <c r="H257" s="141" t="str">
        <f t="shared" si="31"/>
        <v>-</v>
      </c>
    </row>
    <row r="258" spans="1:8" s="38" customFormat="1" ht="38.25" hidden="1">
      <c r="A258" s="20"/>
      <c r="B258" s="142"/>
      <c r="C258" s="84" t="s">
        <v>320</v>
      </c>
      <c r="D258" s="164" t="s">
        <v>523</v>
      </c>
      <c r="E258" s="187">
        <v>0</v>
      </c>
      <c r="F258" s="187">
        <v>0</v>
      </c>
      <c r="G258" s="187">
        <f>E258-F258</f>
        <v>0</v>
      </c>
      <c r="H258" s="141" t="str">
        <f t="shared" si="31"/>
        <v>-</v>
      </c>
    </row>
    <row r="259" spans="1:8" s="38" customFormat="1" ht="63.75" hidden="1">
      <c r="A259" s="20"/>
      <c r="B259" s="142" t="s">
        <v>758</v>
      </c>
      <c r="C259" s="84"/>
      <c r="D259" s="164" t="s">
        <v>0</v>
      </c>
      <c r="E259" s="187">
        <f>E260</f>
        <v>0</v>
      </c>
      <c r="F259" s="187">
        <f>F260</f>
        <v>0</v>
      </c>
      <c r="G259" s="187">
        <f>G260</f>
        <v>0</v>
      </c>
      <c r="H259" s="159" t="str">
        <f t="shared" si="31"/>
        <v>-</v>
      </c>
    </row>
    <row r="260" spans="1:8" s="38" customFormat="1" ht="38.25" hidden="1">
      <c r="A260" s="20"/>
      <c r="B260" s="142"/>
      <c r="C260" s="84" t="s">
        <v>320</v>
      </c>
      <c r="D260" s="164" t="s">
        <v>523</v>
      </c>
      <c r="E260" s="187">
        <v>0</v>
      </c>
      <c r="F260" s="187">
        <v>0</v>
      </c>
      <c r="G260" s="187">
        <f>E260-F260</f>
        <v>0</v>
      </c>
      <c r="H260" s="159" t="str">
        <f t="shared" si="31"/>
        <v>-</v>
      </c>
    </row>
    <row r="261" spans="1:8" s="38" customFormat="1" ht="63.75" hidden="1">
      <c r="A261" s="20"/>
      <c r="B261" s="142" t="s">
        <v>759</v>
      </c>
      <c r="C261" s="84"/>
      <c r="D261" s="164" t="s">
        <v>0</v>
      </c>
      <c r="E261" s="187">
        <f>E262+E263</f>
        <v>0</v>
      </c>
      <c r="F261" s="187">
        <f>F262+F263</f>
        <v>0</v>
      </c>
      <c r="G261" s="187">
        <f>G262+G263</f>
        <v>0</v>
      </c>
      <c r="H261" s="141" t="str">
        <f t="shared" si="31"/>
        <v>-</v>
      </c>
    </row>
    <row r="262" spans="1:8" s="38" customFormat="1" ht="12.75" hidden="1">
      <c r="A262" s="20"/>
      <c r="B262" s="142"/>
      <c r="C262" s="84" t="s">
        <v>316</v>
      </c>
      <c r="D262" s="140" t="s">
        <v>317</v>
      </c>
      <c r="E262" s="187">
        <v>0</v>
      </c>
      <c r="F262" s="187">
        <v>0</v>
      </c>
      <c r="G262" s="187">
        <f>E262-F262</f>
        <v>0</v>
      </c>
      <c r="H262" s="141" t="str">
        <f t="shared" si="31"/>
        <v>-</v>
      </c>
    </row>
    <row r="263" spans="1:8" s="38" customFormat="1" ht="38.25" hidden="1">
      <c r="A263" s="20"/>
      <c r="B263" s="162"/>
      <c r="C263" s="84" t="s">
        <v>320</v>
      </c>
      <c r="D263" s="164" t="s">
        <v>523</v>
      </c>
      <c r="E263" s="187">
        <v>0</v>
      </c>
      <c r="F263" s="187">
        <v>0</v>
      </c>
      <c r="G263" s="187">
        <f>E263-F263</f>
        <v>0</v>
      </c>
      <c r="H263" s="141" t="str">
        <f t="shared" si="31"/>
        <v>-</v>
      </c>
    </row>
    <row r="264" spans="1:8" s="38" customFormat="1" ht="51" hidden="1">
      <c r="A264" s="20"/>
      <c r="B264" s="155" t="s">
        <v>763</v>
      </c>
      <c r="C264" s="29"/>
      <c r="D264" s="165" t="s">
        <v>619</v>
      </c>
      <c r="E264" s="199">
        <f aca="true" t="shared" si="38" ref="E264:G267">E265</f>
        <v>0</v>
      </c>
      <c r="F264" s="199">
        <f t="shared" si="38"/>
        <v>0</v>
      </c>
      <c r="G264" s="199">
        <f t="shared" si="38"/>
        <v>0</v>
      </c>
      <c r="H264" s="141" t="str">
        <f t="shared" si="31"/>
        <v>-</v>
      </c>
    </row>
    <row r="265" spans="1:8" s="38" customFormat="1" ht="25.5" hidden="1">
      <c r="A265" s="20"/>
      <c r="B265" s="162" t="s">
        <v>776</v>
      </c>
      <c r="C265" s="84"/>
      <c r="D265" s="166" t="s">
        <v>626</v>
      </c>
      <c r="E265" s="187">
        <f t="shared" si="38"/>
        <v>0</v>
      </c>
      <c r="F265" s="187">
        <f t="shared" si="38"/>
        <v>0</v>
      </c>
      <c r="G265" s="187">
        <f t="shared" si="38"/>
        <v>0</v>
      </c>
      <c r="H265" s="141" t="str">
        <f t="shared" si="31"/>
        <v>-</v>
      </c>
    </row>
    <row r="266" spans="1:8" s="38" customFormat="1" ht="25.5" hidden="1">
      <c r="A266" s="20"/>
      <c r="B266" s="142" t="s">
        <v>777</v>
      </c>
      <c r="C266" s="84"/>
      <c r="D266" s="163" t="s">
        <v>10</v>
      </c>
      <c r="E266" s="187">
        <f>E267+E269</f>
        <v>0</v>
      </c>
      <c r="F266" s="187">
        <f>F267+F269</f>
        <v>0</v>
      </c>
      <c r="G266" s="187">
        <f>G267+G269</f>
        <v>0</v>
      </c>
      <c r="H266" s="141" t="str">
        <f t="shared" si="31"/>
        <v>-</v>
      </c>
    </row>
    <row r="267" spans="1:8" s="38" customFormat="1" ht="25.5" hidden="1">
      <c r="A267" s="34"/>
      <c r="B267" s="142" t="s">
        <v>35</v>
      </c>
      <c r="C267" s="84"/>
      <c r="D267" s="163" t="s">
        <v>11</v>
      </c>
      <c r="E267" s="187">
        <f t="shared" si="38"/>
        <v>0</v>
      </c>
      <c r="F267" s="187">
        <f t="shared" si="38"/>
        <v>0</v>
      </c>
      <c r="G267" s="187">
        <f t="shared" si="38"/>
        <v>0</v>
      </c>
      <c r="H267" s="141" t="str">
        <f t="shared" si="31"/>
        <v>-</v>
      </c>
    </row>
    <row r="268" spans="1:8" s="38" customFormat="1" ht="25.5" hidden="1">
      <c r="A268" s="34"/>
      <c r="B268" s="142"/>
      <c r="C268" s="84" t="s">
        <v>313</v>
      </c>
      <c r="D268" s="140" t="s">
        <v>518</v>
      </c>
      <c r="E268" s="141">
        <v>0</v>
      </c>
      <c r="F268" s="141">
        <v>0</v>
      </c>
      <c r="G268" s="187">
        <f>E268-F268</f>
        <v>0</v>
      </c>
      <c r="H268" s="141" t="str">
        <f t="shared" si="31"/>
        <v>-</v>
      </c>
    </row>
    <row r="269" spans="1:8" s="38" customFormat="1" ht="25.5" hidden="1">
      <c r="A269" s="34"/>
      <c r="B269" s="142" t="s">
        <v>778</v>
      </c>
      <c r="C269" s="84"/>
      <c r="D269" s="163" t="s">
        <v>11</v>
      </c>
      <c r="E269" s="187">
        <f>E270</f>
        <v>0</v>
      </c>
      <c r="F269" s="187">
        <f>F270</f>
        <v>0</v>
      </c>
      <c r="G269" s="187">
        <f>G270</f>
        <v>0</v>
      </c>
      <c r="H269" s="141" t="str">
        <f t="shared" si="31"/>
        <v>-</v>
      </c>
    </row>
    <row r="270" spans="1:8" s="38" customFormat="1" ht="25.5" hidden="1">
      <c r="A270" s="34"/>
      <c r="B270" s="142"/>
      <c r="C270" s="84" t="s">
        <v>321</v>
      </c>
      <c r="D270" s="140" t="s">
        <v>322</v>
      </c>
      <c r="E270" s="187">
        <v>0</v>
      </c>
      <c r="F270" s="187">
        <v>0</v>
      </c>
      <c r="G270" s="187">
        <f>E270-F270</f>
        <v>0</v>
      </c>
      <c r="H270" s="141" t="str">
        <f t="shared" si="31"/>
        <v>-</v>
      </c>
    </row>
    <row r="271" spans="1:8" s="38" customFormat="1" ht="38.25">
      <c r="A271" s="34"/>
      <c r="B271" s="155" t="s">
        <v>779</v>
      </c>
      <c r="C271" s="29"/>
      <c r="D271" s="165" t="s">
        <v>621</v>
      </c>
      <c r="E271" s="199">
        <f aca="true" t="shared" si="39" ref="E271:G274">E272</f>
        <v>300</v>
      </c>
      <c r="F271" s="199">
        <f t="shared" si="39"/>
        <v>0</v>
      </c>
      <c r="G271" s="199">
        <f t="shared" si="39"/>
        <v>300</v>
      </c>
      <c r="H271" s="161">
        <f t="shared" si="31"/>
        <v>0</v>
      </c>
    </row>
    <row r="272" spans="1:8" s="38" customFormat="1" ht="26.25" customHeight="1">
      <c r="A272" s="34"/>
      <c r="B272" s="162" t="s">
        <v>788</v>
      </c>
      <c r="C272" s="84"/>
      <c r="D272" s="166" t="s">
        <v>627</v>
      </c>
      <c r="E272" s="188">
        <f t="shared" si="39"/>
        <v>300</v>
      </c>
      <c r="F272" s="188">
        <f t="shared" si="39"/>
        <v>0</v>
      </c>
      <c r="G272" s="188">
        <f t="shared" si="39"/>
        <v>300</v>
      </c>
      <c r="H272" s="141">
        <f t="shared" si="31"/>
        <v>0</v>
      </c>
    </row>
    <row r="273" spans="1:8" s="38" customFormat="1" ht="24" customHeight="1">
      <c r="A273" s="34"/>
      <c r="B273" s="142" t="s">
        <v>789</v>
      </c>
      <c r="C273" s="84"/>
      <c r="D273" s="163" t="s">
        <v>18</v>
      </c>
      <c r="E273" s="188">
        <f>E274</f>
        <v>300</v>
      </c>
      <c r="F273" s="188">
        <f>F274</f>
        <v>0</v>
      </c>
      <c r="G273" s="188">
        <f>G274</f>
        <v>300</v>
      </c>
      <c r="H273" s="141">
        <f t="shared" si="31"/>
        <v>0</v>
      </c>
    </row>
    <row r="274" spans="1:8" s="38" customFormat="1" ht="27" customHeight="1">
      <c r="A274" s="34"/>
      <c r="B274" s="142" t="s">
        <v>790</v>
      </c>
      <c r="C274" s="84"/>
      <c r="D274" s="163" t="s">
        <v>19</v>
      </c>
      <c r="E274" s="188">
        <f t="shared" si="39"/>
        <v>300</v>
      </c>
      <c r="F274" s="188">
        <f t="shared" si="39"/>
        <v>0</v>
      </c>
      <c r="G274" s="188">
        <f t="shared" si="39"/>
        <v>300</v>
      </c>
      <c r="H274" s="141">
        <f t="shared" si="31"/>
        <v>0</v>
      </c>
    </row>
    <row r="275" spans="1:8" s="38" customFormat="1" ht="24" customHeight="1">
      <c r="A275" s="34"/>
      <c r="B275" s="142"/>
      <c r="C275" s="84" t="s">
        <v>313</v>
      </c>
      <c r="D275" s="140" t="s">
        <v>518</v>
      </c>
      <c r="E275" s="187">
        <v>300</v>
      </c>
      <c r="F275" s="187">
        <v>0</v>
      </c>
      <c r="G275" s="187">
        <f>E275-F275</f>
        <v>300</v>
      </c>
      <c r="H275" s="141">
        <f t="shared" si="31"/>
        <v>0</v>
      </c>
    </row>
    <row r="276" spans="1:8" s="38" customFormat="1" ht="25.5">
      <c r="A276" s="20"/>
      <c r="B276" s="155" t="s">
        <v>813</v>
      </c>
      <c r="C276" s="29"/>
      <c r="D276" s="165" t="s">
        <v>609</v>
      </c>
      <c r="E276" s="199">
        <f aca="true" t="shared" si="40" ref="E276:G277">E277</f>
        <v>5666.1</v>
      </c>
      <c r="F276" s="199">
        <f t="shared" si="40"/>
        <v>0</v>
      </c>
      <c r="G276" s="199">
        <f t="shared" si="40"/>
        <v>5666.1</v>
      </c>
      <c r="H276" s="141">
        <f t="shared" si="31"/>
        <v>0</v>
      </c>
    </row>
    <row r="277" spans="1:8" s="38" customFormat="1" ht="42.75" customHeight="1">
      <c r="A277" s="20"/>
      <c r="B277" s="142" t="s">
        <v>814</v>
      </c>
      <c r="C277" s="84"/>
      <c r="D277" s="160" t="s">
        <v>85</v>
      </c>
      <c r="E277" s="187">
        <f t="shared" si="40"/>
        <v>5666.1</v>
      </c>
      <c r="F277" s="187">
        <f t="shared" si="40"/>
        <v>0</v>
      </c>
      <c r="G277" s="187">
        <f t="shared" si="40"/>
        <v>5666.1</v>
      </c>
      <c r="H277" s="141">
        <f t="shared" si="31"/>
        <v>0</v>
      </c>
    </row>
    <row r="278" spans="1:8" s="38" customFormat="1" ht="38.25">
      <c r="A278" s="20"/>
      <c r="B278" s="167"/>
      <c r="C278" s="168" t="s">
        <v>320</v>
      </c>
      <c r="D278" s="164" t="s">
        <v>523</v>
      </c>
      <c r="E278" s="187">
        <v>5666.1</v>
      </c>
      <c r="F278" s="187">
        <v>0</v>
      </c>
      <c r="G278" s="187">
        <f>E278-F278</f>
        <v>5666.1</v>
      </c>
      <c r="H278" s="141">
        <f t="shared" si="31"/>
        <v>0</v>
      </c>
    </row>
    <row r="279" spans="1:8" s="38" customFormat="1" ht="19.5" customHeight="1">
      <c r="A279" s="29" t="s">
        <v>428</v>
      </c>
      <c r="B279" s="142"/>
      <c r="C279" s="84"/>
      <c r="D279" s="185" t="s">
        <v>429</v>
      </c>
      <c r="E279" s="199">
        <f>E314+E284+E306+E311+E280</f>
        <v>35545</v>
      </c>
      <c r="F279" s="199">
        <f>F314+F284+F306+F311+F280</f>
        <v>0</v>
      </c>
      <c r="G279" s="199">
        <f>G314+G284+G306+G311+G280</f>
        <v>35545</v>
      </c>
      <c r="H279" s="161">
        <f t="shared" si="31"/>
        <v>0</v>
      </c>
    </row>
    <row r="280" spans="1:8" s="38" customFormat="1" ht="52.5" customHeight="1">
      <c r="A280" s="29"/>
      <c r="B280" s="155" t="s">
        <v>713</v>
      </c>
      <c r="C280" s="29"/>
      <c r="D280" s="136" t="s">
        <v>608</v>
      </c>
      <c r="E280" s="199">
        <f>E281</f>
        <v>665</v>
      </c>
      <c r="F280" s="199">
        <f aca="true" t="shared" si="41" ref="F280:G282">F281</f>
        <v>0</v>
      </c>
      <c r="G280" s="199">
        <f t="shared" si="41"/>
        <v>665</v>
      </c>
      <c r="H280" s="141">
        <f>IF(E280=0,"-",F280/E280*100)</f>
        <v>0</v>
      </c>
    </row>
    <row r="281" spans="1:8" s="38" customFormat="1" ht="34.5" customHeight="1">
      <c r="A281" s="29"/>
      <c r="B281" s="162" t="s">
        <v>714</v>
      </c>
      <c r="C281" s="170"/>
      <c r="D281" s="158" t="s">
        <v>859</v>
      </c>
      <c r="E281" s="187">
        <f>E282</f>
        <v>665</v>
      </c>
      <c r="F281" s="187">
        <f t="shared" si="41"/>
        <v>0</v>
      </c>
      <c r="G281" s="187">
        <f t="shared" si="41"/>
        <v>665</v>
      </c>
      <c r="H281" s="141">
        <f>IF(E281=0,"-",F281/E281*100)</f>
        <v>0</v>
      </c>
    </row>
    <row r="282" spans="1:8" s="38" customFormat="1" ht="37.5" customHeight="1">
      <c r="A282" s="29"/>
      <c r="B282" s="142" t="s">
        <v>246</v>
      </c>
      <c r="C282" s="84"/>
      <c r="D282" s="140" t="s">
        <v>73</v>
      </c>
      <c r="E282" s="187">
        <f>E283</f>
        <v>665</v>
      </c>
      <c r="F282" s="187">
        <f t="shared" si="41"/>
        <v>0</v>
      </c>
      <c r="G282" s="187">
        <f t="shared" si="41"/>
        <v>665</v>
      </c>
      <c r="H282" s="141">
        <f>IF(E282=0,"-",F282/E282*100)</f>
        <v>0</v>
      </c>
    </row>
    <row r="283" spans="1:8" s="38" customFormat="1" ht="32.25" customHeight="1">
      <c r="A283" s="29"/>
      <c r="B283" s="142"/>
      <c r="C283" s="84" t="s">
        <v>313</v>
      </c>
      <c r="D283" s="140" t="s">
        <v>518</v>
      </c>
      <c r="E283" s="187">
        <v>665</v>
      </c>
      <c r="F283" s="187">
        <v>0</v>
      </c>
      <c r="G283" s="187">
        <f>E283-F283</f>
        <v>665</v>
      </c>
      <c r="H283" s="141">
        <f>IF(E283=0,"-",F283/E283*100)</f>
        <v>0</v>
      </c>
    </row>
    <row r="284" spans="1:8" s="38" customFormat="1" ht="51">
      <c r="A284" s="20"/>
      <c r="B284" s="155" t="s">
        <v>763</v>
      </c>
      <c r="C284" s="29"/>
      <c r="D284" s="165" t="s">
        <v>619</v>
      </c>
      <c r="E284" s="199">
        <f>E285+E298</f>
        <v>34580</v>
      </c>
      <c r="F284" s="199">
        <f>F285+F298</f>
        <v>0</v>
      </c>
      <c r="G284" s="199">
        <f>G285+G298</f>
        <v>34580</v>
      </c>
      <c r="H284" s="141">
        <f t="shared" si="31"/>
        <v>0</v>
      </c>
    </row>
    <row r="285" spans="1:8" s="38" customFormat="1" ht="36.75" customHeight="1">
      <c r="A285" s="20"/>
      <c r="B285" s="162" t="s">
        <v>764</v>
      </c>
      <c r="C285" s="84"/>
      <c r="D285" s="166" t="s">
        <v>628</v>
      </c>
      <c r="E285" s="187">
        <f>E286+E289+E292+E295</f>
        <v>6500</v>
      </c>
      <c r="F285" s="187">
        <f>F286+F289+F292+F295</f>
        <v>0</v>
      </c>
      <c r="G285" s="187">
        <f>G286+G289+G292+G295</f>
        <v>6500</v>
      </c>
      <c r="H285" s="156">
        <f t="shared" si="31"/>
        <v>0</v>
      </c>
    </row>
    <row r="286" spans="1:8" s="38" customFormat="1" ht="78" customHeight="1" hidden="1">
      <c r="A286" s="34"/>
      <c r="B286" s="142" t="s">
        <v>765</v>
      </c>
      <c r="C286" s="84"/>
      <c r="D286" s="163" t="s">
        <v>2</v>
      </c>
      <c r="E286" s="187">
        <f aca="true" t="shared" si="42" ref="E286:G287">E287</f>
        <v>0</v>
      </c>
      <c r="F286" s="187">
        <f t="shared" si="42"/>
        <v>0</v>
      </c>
      <c r="G286" s="187">
        <f t="shared" si="42"/>
        <v>0</v>
      </c>
      <c r="H286" s="156" t="str">
        <f t="shared" si="31"/>
        <v>-</v>
      </c>
    </row>
    <row r="287" spans="1:8" s="38" customFormat="1" ht="25.5" hidden="1">
      <c r="A287" s="20"/>
      <c r="B287" s="142" t="s">
        <v>766</v>
      </c>
      <c r="C287" s="84"/>
      <c r="D287" s="163" t="s">
        <v>3</v>
      </c>
      <c r="E287" s="187">
        <f t="shared" si="42"/>
        <v>0</v>
      </c>
      <c r="F287" s="187">
        <f t="shared" si="42"/>
        <v>0</v>
      </c>
      <c r="G287" s="187">
        <f t="shared" si="42"/>
        <v>0</v>
      </c>
      <c r="H287" s="141" t="str">
        <f t="shared" si="31"/>
        <v>-</v>
      </c>
    </row>
    <row r="288" spans="1:8" s="38" customFormat="1" ht="38.25" hidden="1">
      <c r="A288" s="20"/>
      <c r="B288" s="142"/>
      <c r="C288" s="84" t="s">
        <v>320</v>
      </c>
      <c r="D288" s="183" t="s">
        <v>523</v>
      </c>
      <c r="E288" s="187">
        <v>0</v>
      </c>
      <c r="F288" s="187">
        <v>0</v>
      </c>
      <c r="G288" s="187">
        <f>E288-F288</f>
        <v>0</v>
      </c>
      <c r="H288" s="141" t="str">
        <f aca="true" t="shared" si="43" ref="H288:H384">IF(E288=0,"-",F288/E288*100)</f>
        <v>-</v>
      </c>
    </row>
    <row r="289" spans="1:8" s="38" customFormat="1" ht="38.25" hidden="1">
      <c r="A289" s="20"/>
      <c r="B289" s="142" t="s">
        <v>767</v>
      </c>
      <c r="C289" s="84"/>
      <c r="D289" s="163" t="s">
        <v>4</v>
      </c>
      <c r="E289" s="187">
        <f aca="true" t="shared" si="44" ref="E289:G290">E290</f>
        <v>0</v>
      </c>
      <c r="F289" s="187">
        <f t="shared" si="44"/>
        <v>0</v>
      </c>
      <c r="G289" s="187">
        <f t="shared" si="44"/>
        <v>0</v>
      </c>
      <c r="H289" s="141" t="str">
        <f t="shared" si="43"/>
        <v>-</v>
      </c>
    </row>
    <row r="290" spans="1:8" s="38" customFormat="1" ht="31.5" customHeight="1" hidden="1">
      <c r="A290" s="20"/>
      <c r="B290" s="142" t="s">
        <v>768</v>
      </c>
      <c r="C290" s="84"/>
      <c r="D290" s="163" t="s">
        <v>3</v>
      </c>
      <c r="E290" s="187">
        <f t="shared" si="44"/>
        <v>0</v>
      </c>
      <c r="F290" s="187">
        <f t="shared" si="44"/>
        <v>0</v>
      </c>
      <c r="G290" s="187">
        <f t="shared" si="44"/>
        <v>0</v>
      </c>
      <c r="H290" s="141" t="str">
        <f t="shared" si="43"/>
        <v>-</v>
      </c>
    </row>
    <row r="291" spans="1:8" s="38" customFormat="1" ht="38.25" hidden="1">
      <c r="A291" s="20"/>
      <c r="B291" s="142"/>
      <c r="C291" s="84" t="s">
        <v>320</v>
      </c>
      <c r="D291" s="164" t="s">
        <v>523</v>
      </c>
      <c r="E291" s="187">
        <v>0</v>
      </c>
      <c r="F291" s="187">
        <v>0</v>
      </c>
      <c r="G291" s="187">
        <f>E291-F291</f>
        <v>0</v>
      </c>
      <c r="H291" s="141" t="str">
        <f t="shared" si="43"/>
        <v>-</v>
      </c>
    </row>
    <row r="292" spans="1:8" s="38" customFormat="1" ht="57" customHeight="1">
      <c r="A292" s="20"/>
      <c r="B292" s="142" t="s">
        <v>249</v>
      </c>
      <c r="C292" s="84"/>
      <c r="D292" s="164" t="s">
        <v>250</v>
      </c>
      <c r="E292" s="187">
        <f aca="true" t="shared" si="45" ref="E292:G293">E293</f>
        <v>6500</v>
      </c>
      <c r="F292" s="187">
        <f t="shared" si="45"/>
        <v>0</v>
      </c>
      <c r="G292" s="187">
        <f t="shared" si="45"/>
        <v>6500</v>
      </c>
      <c r="H292" s="156">
        <f t="shared" si="43"/>
        <v>0</v>
      </c>
    </row>
    <row r="293" spans="1:8" s="38" customFormat="1" ht="33.75" customHeight="1">
      <c r="A293" s="20"/>
      <c r="B293" s="142" t="s">
        <v>251</v>
      </c>
      <c r="C293" s="84"/>
      <c r="D293" s="164" t="s">
        <v>3</v>
      </c>
      <c r="E293" s="187">
        <f t="shared" si="45"/>
        <v>6500</v>
      </c>
      <c r="F293" s="187">
        <f t="shared" si="45"/>
        <v>0</v>
      </c>
      <c r="G293" s="187">
        <f t="shared" si="45"/>
        <v>6500</v>
      </c>
      <c r="H293" s="141">
        <f t="shared" si="43"/>
        <v>0</v>
      </c>
    </row>
    <row r="294" spans="1:8" s="38" customFormat="1" ht="38.25">
      <c r="A294" s="20"/>
      <c r="B294" s="142"/>
      <c r="C294" s="84" t="s">
        <v>320</v>
      </c>
      <c r="D294" s="164" t="s">
        <v>523</v>
      </c>
      <c r="E294" s="187">
        <v>6500</v>
      </c>
      <c r="F294" s="187">
        <v>0</v>
      </c>
      <c r="G294" s="187">
        <f>E294-F294</f>
        <v>6500</v>
      </c>
      <c r="H294" s="141">
        <f t="shared" si="43"/>
        <v>0</v>
      </c>
    </row>
    <row r="295" spans="1:8" s="38" customFormat="1" ht="57" customHeight="1" hidden="1">
      <c r="A295" s="20"/>
      <c r="B295" s="142" t="s">
        <v>151</v>
      </c>
      <c r="C295" s="84"/>
      <c r="D295" s="164" t="s">
        <v>152</v>
      </c>
      <c r="E295" s="187">
        <f aca="true" t="shared" si="46" ref="E295:G296">E296</f>
        <v>0</v>
      </c>
      <c r="F295" s="187">
        <f t="shared" si="46"/>
        <v>0</v>
      </c>
      <c r="G295" s="187">
        <f t="shared" si="46"/>
        <v>0</v>
      </c>
      <c r="H295" s="141" t="str">
        <f t="shared" si="43"/>
        <v>-</v>
      </c>
    </row>
    <row r="296" spans="1:8" s="38" customFormat="1" ht="25.5" hidden="1">
      <c r="A296" s="20"/>
      <c r="B296" s="142" t="s">
        <v>153</v>
      </c>
      <c r="C296" s="84"/>
      <c r="D296" s="164" t="s">
        <v>154</v>
      </c>
      <c r="E296" s="187">
        <f t="shared" si="46"/>
        <v>0</v>
      </c>
      <c r="F296" s="187">
        <f t="shared" si="46"/>
        <v>0</v>
      </c>
      <c r="G296" s="187">
        <f t="shared" si="46"/>
        <v>0</v>
      </c>
      <c r="H296" s="141" t="str">
        <f t="shared" si="43"/>
        <v>-</v>
      </c>
    </row>
    <row r="297" spans="1:8" s="38" customFormat="1" ht="38.25" hidden="1">
      <c r="A297" s="20"/>
      <c r="B297" s="142"/>
      <c r="C297" s="84" t="s">
        <v>320</v>
      </c>
      <c r="D297" s="164" t="s">
        <v>523</v>
      </c>
      <c r="E297" s="187">
        <v>0</v>
      </c>
      <c r="F297" s="187">
        <v>0</v>
      </c>
      <c r="G297" s="187">
        <f>E297-F297</f>
        <v>0</v>
      </c>
      <c r="H297" s="141" t="str">
        <f t="shared" si="43"/>
        <v>-</v>
      </c>
    </row>
    <row r="298" spans="1:8" s="38" customFormat="1" ht="45" customHeight="1">
      <c r="A298" s="20"/>
      <c r="B298" s="162" t="s">
        <v>769</v>
      </c>
      <c r="C298" s="84"/>
      <c r="D298" s="166" t="s">
        <v>620</v>
      </c>
      <c r="E298" s="187">
        <f>E299</f>
        <v>28080</v>
      </c>
      <c r="F298" s="187">
        <f>F299</f>
        <v>0</v>
      </c>
      <c r="G298" s="187">
        <f>G299</f>
        <v>28080</v>
      </c>
      <c r="H298" s="159">
        <f t="shared" si="43"/>
        <v>0</v>
      </c>
    </row>
    <row r="299" spans="1:8" s="38" customFormat="1" ht="63.75">
      <c r="A299" s="20"/>
      <c r="B299" s="142" t="s">
        <v>770</v>
      </c>
      <c r="C299" s="84"/>
      <c r="D299" s="163" t="s">
        <v>5</v>
      </c>
      <c r="E299" s="187">
        <f>E304+E302+E300</f>
        <v>28080</v>
      </c>
      <c r="F299" s="187">
        <f>F304+F302+F300</f>
        <v>0</v>
      </c>
      <c r="G299" s="187">
        <f>G304+G302+G300</f>
        <v>28080</v>
      </c>
      <c r="H299" s="159">
        <f t="shared" si="43"/>
        <v>0</v>
      </c>
    </row>
    <row r="300" spans="1:8" s="38" customFormat="1" ht="51">
      <c r="A300" s="20"/>
      <c r="B300" s="142" t="s">
        <v>252</v>
      </c>
      <c r="C300" s="84"/>
      <c r="D300" s="163" t="s">
        <v>32</v>
      </c>
      <c r="E300" s="187">
        <f>E301</f>
        <v>28080</v>
      </c>
      <c r="F300" s="187">
        <f>F301</f>
        <v>0</v>
      </c>
      <c r="G300" s="187">
        <f>G301</f>
        <v>28080</v>
      </c>
      <c r="H300" s="159">
        <f t="shared" si="43"/>
        <v>0</v>
      </c>
    </row>
    <row r="301" spans="1:8" s="38" customFormat="1" ht="38.25">
      <c r="A301" s="20"/>
      <c r="B301" s="142"/>
      <c r="C301" s="84" t="s">
        <v>320</v>
      </c>
      <c r="D301" s="164" t="s">
        <v>523</v>
      </c>
      <c r="E301" s="187">
        <v>28080</v>
      </c>
      <c r="F301" s="187">
        <v>0</v>
      </c>
      <c r="G301" s="187">
        <f>E301-F301</f>
        <v>28080</v>
      </c>
      <c r="H301" s="159">
        <f t="shared" si="43"/>
        <v>0</v>
      </c>
    </row>
    <row r="302" spans="1:8" s="38" customFormat="1" ht="60.75" customHeight="1" hidden="1">
      <c r="A302" s="20"/>
      <c r="B302" s="142" t="s">
        <v>31</v>
      </c>
      <c r="C302" s="84"/>
      <c r="D302" s="163" t="s">
        <v>32</v>
      </c>
      <c r="E302" s="187">
        <f>E303</f>
        <v>0</v>
      </c>
      <c r="F302" s="187">
        <f>F303</f>
        <v>0</v>
      </c>
      <c r="G302" s="187">
        <f>G303</f>
        <v>0</v>
      </c>
      <c r="H302" s="156" t="str">
        <f t="shared" si="43"/>
        <v>-</v>
      </c>
    </row>
    <row r="303" spans="1:8" s="38" customFormat="1" ht="45" customHeight="1" hidden="1">
      <c r="A303" s="20"/>
      <c r="B303" s="142"/>
      <c r="C303" s="84" t="s">
        <v>320</v>
      </c>
      <c r="D303" s="164" t="s">
        <v>523</v>
      </c>
      <c r="E303" s="187">
        <v>0</v>
      </c>
      <c r="F303" s="187">
        <v>0</v>
      </c>
      <c r="G303" s="187">
        <f>E303-F303</f>
        <v>0</v>
      </c>
      <c r="H303" s="156" t="str">
        <f t="shared" si="43"/>
        <v>-</v>
      </c>
    </row>
    <row r="304" spans="1:8" s="38" customFormat="1" ht="63" customHeight="1" hidden="1">
      <c r="A304" s="20"/>
      <c r="B304" s="142" t="s">
        <v>771</v>
      </c>
      <c r="C304" s="84"/>
      <c r="D304" s="163" t="s">
        <v>6</v>
      </c>
      <c r="E304" s="187">
        <f>E305</f>
        <v>0</v>
      </c>
      <c r="F304" s="187">
        <f>F305</f>
        <v>0</v>
      </c>
      <c r="G304" s="187">
        <f>G305</f>
        <v>0</v>
      </c>
      <c r="H304" s="159" t="str">
        <f t="shared" si="43"/>
        <v>-</v>
      </c>
    </row>
    <row r="305" spans="1:8" s="38" customFormat="1" ht="45.75" customHeight="1" hidden="1">
      <c r="A305" s="20"/>
      <c r="B305" s="142"/>
      <c r="C305" s="84" t="s">
        <v>320</v>
      </c>
      <c r="D305" s="164" t="s">
        <v>523</v>
      </c>
      <c r="E305" s="187">
        <v>0</v>
      </c>
      <c r="F305" s="187">
        <v>0</v>
      </c>
      <c r="G305" s="187">
        <f>E305-F305</f>
        <v>0</v>
      </c>
      <c r="H305" s="159" t="str">
        <f t="shared" si="43"/>
        <v>-</v>
      </c>
    </row>
    <row r="306" spans="1:8" s="38" customFormat="1" ht="42.75" customHeight="1">
      <c r="A306" s="20"/>
      <c r="B306" s="155" t="s">
        <v>779</v>
      </c>
      <c r="C306" s="29"/>
      <c r="D306" s="165" t="s">
        <v>621</v>
      </c>
      <c r="E306" s="199">
        <f aca="true" t="shared" si="47" ref="E306:G308">E307</f>
        <v>300</v>
      </c>
      <c r="F306" s="199">
        <f t="shared" si="47"/>
        <v>0</v>
      </c>
      <c r="G306" s="199">
        <f t="shared" si="47"/>
        <v>300</v>
      </c>
      <c r="H306" s="199">
        <f t="shared" si="43"/>
        <v>0</v>
      </c>
    </row>
    <row r="307" spans="1:8" s="38" customFormat="1" ht="25.5">
      <c r="A307" s="20"/>
      <c r="B307" s="162" t="s">
        <v>785</v>
      </c>
      <c r="C307" s="170"/>
      <c r="D307" s="182" t="s">
        <v>15</v>
      </c>
      <c r="E307" s="188">
        <f t="shared" si="47"/>
        <v>300</v>
      </c>
      <c r="F307" s="188">
        <f t="shared" si="47"/>
        <v>0</v>
      </c>
      <c r="G307" s="188">
        <f t="shared" si="47"/>
        <v>300</v>
      </c>
      <c r="H307" s="141">
        <f t="shared" si="43"/>
        <v>0</v>
      </c>
    </row>
    <row r="308" spans="1:8" s="38" customFormat="1" ht="25.5">
      <c r="A308" s="20"/>
      <c r="B308" s="142" t="s">
        <v>786</v>
      </c>
      <c r="C308" s="84"/>
      <c r="D308" s="140" t="s">
        <v>16</v>
      </c>
      <c r="E308" s="188">
        <f t="shared" si="47"/>
        <v>300</v>
      </c>
      <c r="F308" s="188">
        <f t="shared" si="47"/>
        <v>0</v>
      </c>
      <c r="G308" s="188">
        <f t="shared" si="47"/>
        <v>300</v>
      </c>
      <c r="H308" s="141">
        <f t="shared" si="43"/>
        <v>0</v>
      </c>
    </row>
    <row r="309" spans="1:8" s="38" customFormat="1" ht="12.75">
      <c r="A309" s="20"/>
      <c r="B309" s="142" t="s">
        <v>787</v>
      </c>
      <c r="C309" s="84"/>
      <c r="D309" s="140" t="s">
        <v>17</v>
      </c>
      <c r="E309" s="188">
        <f>E310</f>
        <v>300</v>
      </c>
      <c r="F309" s="188">
        <f>F310</f>
        <v>0</v>
      </c>
      <c r="G309" s="188">
        <f>G310</f>
        <v>300</v>
      </c>
      <c r="H309" s="141">
        <f t="shared" si="43"/>
        <v>0</v>
      </c>
    </row>
    <row r="310" spans="1:8" s="38" customFormat="1" ht="25.5">
      <c r="A310" s="20"/>
      <c r="B310" s="142"/>
      <c r="C310" s="84" t="s">
        <v>313</v>
      </c>
      <c r="D310" s="140" t="s">
        <v>518</v>
      </c>
      <c r="E310" s="188">
        <v>300</v>
      </c>
      <c r="F310" s="188">
        <v>0</v>
      </c>
      <c r="G310" s="187">
        <f>E310-F310</f>
        <v>300</v>
      </c>
      <c r="H310" s="141">
        <f t="shared" si="43"/>
        <v>0</v>
      </c>
    </row>
    <row r="311" spans="1:8" s="38" customFormat="1" ht="25.5" hidden="1">
      <c r="A311" s="20"/>
      <c r="B311" s="155" t="s">
        <v>813</v>
      </c>
      <c r="C311" s="29"/>
      <c r="D311" s="165" t="s">
        <v>609</v>
      </c>
      <c r="E311" s="200">
        <f aca="true" t="shared" si="48" ref="E311:G312">E312</f>
        <v>0</v>
      </c>
      <c r="F311" s="200">
        <f t="shared" si="48"/>
        <v>0</v>
      </c>
      <c r="G311" s="200">
        <f t="shared" si="48"/>
        <v>0</v>
      </c>
      <c r="H311" s="161" t="str">
        <f t="shared" si="43"/>
        <v>-</v>
      </c>
    </row>
    <row r="312" spans="1:8" s="38" customFormat="1" ht="38.25" hidden="1">
      <c r="A312" s="20"/>
      <c r="B312" s="142" t="s">
        <v>814</v>
      </c>
      <c r="C312" s="84"/>
      <c r="D312" s="160" t="s">
        <v>85</v>
      </c>
      <c r="E312" s="188">
        <f t="shared" si="48"/>
        <v>0</v>
      </c>
      <c r="F312" s="188">
        <f t="shared" si="48"/>
        <v>0</v>
      </c>
      <c r="G312" s="188">
        <f t="shared" si="48"/>
        <v>0</v>
      </c>
      <c r="H312" s="141" t="str">
        <f t="shared" si="43"/>
        <v>-</v>
      </c>
    </row>
    <row r="313" spans="1:8" s="38" customFormat="1" ht="25.5" hidden="1">
      <c r="A313" s="20"/>
      <c r="B313" s="142"/>
      <c r="C313" s="84" t="s">
        <v>313</v>
      </c>
      <c r="D313" s="140" t="s">
        <v>518</v>
      </c>
      <c r="E313" s="188">
        <v>0</v>
      </c>
      <c r="F313" s="188">
        <v>0</v>
      </c>
      <c r="G313" s="187">
        <f>E313-F313</f>
        <v>0</v>
      </c>
      <c r="H313" s="141" t="str">
        <f t="shared" si="43"/>
        <v>-</v>
      </c>
    </row>
    <row r="314" spans="1:8" s="38" customFormat="1" ht="24.75" customHeight="1" hidden="1">
      <c r="A314" s="34"/>
      <c r="B314" s="155" t="s">
        <v>818</v>
      </c>
      <c r="C314" s="29"/>
      <c r="D314" s="136" t="s">
        <v>629</v>
      </c>
      <c r="E314" s="199">
        <f aca="true" t="shared" si="49" ref="E314:G315">E315</f>
        <v>0</v>
      </c>
      <c r="F314" s="199">
        <f t="shared" si="49"/>
        <v>0</v>
      </c>
      <c r="G314" s="199">
        <f t="shared" si="49"/>
        <v>0</v>
      </c>
      <c r="H314" s="161" t="str">
        <f t="shared" si="43"/>
        <v>-</v>
      </c>
    </row>
    <row r="315" spans="1:8" s="38" customFormat="1" ht="38.25" hidden="1">
      <c r="A315" s="34"/>
      <c r="B315" s="142" t="s">
        <v>819</v>
      </c>
      <c r="C315" s="84"/>
      <c r="D315" s="160" t="s">
        <v>630</v>
      </c>
      <c r="E315" s="187">
        <f t="shared" si="49"/>
        <v>0</v>
      </c>
      <c r="F315" s="187">
        <f t="shared" si="49"/>
        <v>0</v>
      </c>
      <c r="G315" s="187">
        <f t="shared" si="49"/>
        <v>0</v>
      </c>
      <c r="H315" s="141" t="str">
        <f t="shared" si="43"/>
        <v>-</v>
      </c>
    </row>
    <row r="316" spans="1:8" s="38" customFormat="1" ht="12.75" hidden="1">
      <c r="A316" s="34"/>
      <c r="B316" s="142"/>
      <c r="C316" s="84" t="s">
        <v>314</v>
      </c>
      <c r="D316" s="140" t="s">
        <v>315</v>
      </c>
      <c r="E316" s="187">
        <v>0</v>
      </c>
      <c r="F316" s="187">
        <v>0</v>
      </c>
      <c r="G316" s="187">
        <f>E316-F316</f>
        <v>0</v>
      </c>
      <c r="H316" s="141" t="str">
        <f t="shared" si="43"/>
        <v>-</v>
      </c>
    </row>
    <row r="317" spans="1:8" s="38" customFormat="1" ht="12.75">
      <c r="A317" s="20" t="s">
        <v>444</v>
      </c>
      <c r="B317" s="35"/>
      <c r="C317" s="35"/>
      <c r="D317" s="31" t="s">
        <v>445</v>
      </c>
      <c r="E317" s="199">
        <f>E318+E331+E323+E352+E359</f>
        <v>27682.600000000002</v>
      </c>
      <c r="F317" s="199">
        <f>F318+F331+F323+F352+F359</f>
        <v>4011.1</v>
      </c>
      <c r="G317" s="199">
        <f>G318+G331+G323+G352+G359</f>
        <v>23671.500000000004</v>
      </c>
      <c r="H317" s="199">
        <f t="shared" si="43"/>
        <v>14.489607190076075</v>
      </c>
    </row>
    <row r="318" spans="1:8" s="38" customFormat="1" ht="47.25" customHeight="1">
      <c r="A318" s="34"/>
      <c r="B318" s="155" t="s">
        <v>679</v>
      </c>
      <c r="C318" s="29"/>
      <c r="D318" s="136" t="s">
        <v>611</v>
      </c>
      <c r="E318" s="199">
        <f aca="true" t="shared" si="50" ref="E318:G321">E319</f>
        <v>303</v>
      </c>
      <c r="F318" s="199">
        <f t="shared" si="50"/>
        <v>0</v>
      </c>
      <c r="G318" s="199">
        <f t="shared" si="50"/>
        <v>303</v>
      </c>
      <c r="H318" s="199">
        <f t="shared" si="43"/>
        <v>0</v>
      </c>
    </row>
    <row r="319" spans="1:8" s="38" customFormat="1" ht="41.25" customHeight="1">
      <c r="A319" s="34"/>
      <c r="B319" s="162" t="s">
        <v>687</v>
      </c>
      <c r="C319" s="84"/>
      <c r="D319" s="158" t="s">
        <v>613</v>
      </c>
      <c r="E319" s="187">
        <f t="shared" si="50"/>
        <v>303</v>
      </c>
      <c r="F319" s="187">
        <f t="shared" si="50"/>
        <v>0</v>
      </c>
      <c r="G319" s="187">
        <f t="shared" si="50"/>
        <v>303</v>
      </c>
      <c r="H319" s="141">
        <f t="shared" si="43"/>
        <v>0</v>
      </c>
    </row>
    <row r="320" spans="1:8" s="38" customFormat="1" ht="38.25">
      <c r="A320" s="34"/>
      <c r="B320" s="84" t="s">
        <v>688</v>
      </c>
      <c r="C320" s="84"/>
      <c r="D320" s="160" t="s">
        <v>842</v>
      </c>
      <c r="E320" s="187">
        <f t="shared" si="50"/>
        <v>303</v>
      </c>
      <c r="F320" s="187">
        <f t="shared" si="50"/>
        <v>0</v>
      </c>
      <c r="G320" s="187">
        <f t="shared" si="50"/>
        <v>303</v>
      </c>
      <c r="H320" s="141">
        <f t="shared" si="43"/>
        <v>0</v>
      </c>
    </row>
    <row r="321" spans="1:8" s="38" customFormat="1" ht="25.5">
      <c r="A321" s="34"/>
      <c r="B321" s="84" t="s">
        <v>228</v>
      </c>
      <c r="C321" s="84"/>
      <c r="D321" s="160" t="s">
        <v>229</v>
      </c>
      <c r="E321" s="187">
        <f t="shared" si="50"/>
        <v>303</v>
      </c>
      <c r="F321" s="187">
        <f t="shared" si="50"/>
        <v>0</v>
      </c>
      <c r="G321" s="187">
        <f t="shared" si="50"/>
        <v>303</v>
      </c>
      <c r="H321" s="141">
        <f t="shared" si="43"/>
        <v>0</v>
      </c>
    </row>
    <row r="322" spans="1:8" s="38" customFormat="1" ht="25.5">
      <c r="A322" s="34"/>
      <c r="B322" s="142"/>
      <c r="C322" s="84" t="s">
        <v>313</v>
      </c>
      <c r="D322" s="140" t="s">
        <v>518</v>
      </c>
      <c r="E322" s="187">
        <v>303</v>
      </c>
      <c r="F322" s="187">
        <v>0</v>
      </c>
      <c r="G322" s="187">
        <f>E322-F322</f>
        <v>303</v>
      </c>
      <c r="H322" s="141">
        <f t="shared" si="43"/>
        <v>0</v>
      </c>
    </row>
    <row r="323" spans="1:8" s="38" customFormat="1" ht="51">
      <c r="A323" s="34"/>
      <c r="B323" s="155" t="s">
        <v>713</v>
      </c>
      <c r="C323" s="29"/>
      <c r="D323" s="136" t="s">
        <v>608</v>
      </c>
      <c r="E323" s="199">
        <f>E324</f>
        <v>1360.9</v>
      </c>
      <c r="F323" s="199">
        <f>F324</f>
        <v>0</v>
      </c>
      <c r="G323" s="199">
        <f>G324</f>
        <v>1360.9</v>
      </c>
      <c r="H323" s="161">
        <f t="shared" si="43"/>
        <v>0</v>
      </c>
    </row>
    <row r="324" spans="1:8" s="38" customFormat="1" ht="25.5">
      <c r="A324" s="34"/>
      <c r="B324" s="162" t="s">
        <v>714</v>
      </c>
      <c r="C324" s="170"/>
      <c r="D324" s="158" t="s">
        <v>859</v>
      </c>
      <c r="E324" s="187">
        <f>E325+E328</f>
        <v>1360.9</v>
      </c>
      <c r="F324" s="187">
        <f>F325+F328</f>
        <v>0</v>
      </c>
      <c r="G324" s="187">
        <f>G325+G328</f>
        <v>1360.9</v>
      </c>
      <c r="H324" s="141">
        <f t="shared" si="43"/>
        <v>0</v>
      </c>
    </row>
    <row r="325" spans="1:8" s="38" customFormat="1" ht="25.5" hidden="1">
      <c r="A325" s="34"/>
      <c r="B325" s="142" t="s">
        <v>71</v>
      </c>
      <c r="C325" s="84"/>
      <c r="D325" s="140" t="s">
        <v>72</v>
      </c>
      <c r="E325" s="187">
        <f>E326+E327</f>
        <v>0</v>
      </c>
      <c r="F325" s="187">
        <f>F326+F327</f>
        <v>0</v>
      </c>
      <c r="G325" s="187">
        <f>G326+G327</f>
        <v>0</v>
      </c>
      <c r="H325" s="141" t="str">
        <f t="shared" si="43"/>
        <v>-</v>
      </c>
    </row>
    <row r="326" spans="1:8" s="38" customFormat="1" ht="25.5" hidden="1">
      <c r="A326" s="34"/>
      <c r="B326" s="142"/>
      <c r="C326" s="84" t="s">
        <v>313</v>
      </c>
      <c r="D326" s="140" t="s">
        <v>518</v>
      </c>
      <c r="E326" s="187">
        <v>0</v>
      </c>
      <c r="F326" s="187">
        <v>0</v>
      </c>
      <c r="G326" s="187">
        <f>E326-F326</f>
        <v>0</v>
      </c>
      <c r="H326" s="141" t="str">
        <f t="shared" si="43"/>
        <v>-</v>
      </c>
    </row>
    <row r="327" spans="1:8" s="38" customFormat="1" ht="25.5" hidden="1">
      <c r="A327" s="34"/>
      <c r="B327" s="142"/>
      <c r="C327" s="84" t="s">
        <v>321</v>
      </c>
      <c r="D327" s="140" t="s">
        <v>322</v>
      </c>
      <c r="E327" s="187">
        <v>0</v>
      </c>
      <c r="F327" s="187">
        <v>0</v>
      </c>
      <c r="G327" s="187">
        <f>E327-F327</f>
        <v>0</v>
      </c>
      <c r="H327" s="141" t="str">
        <f>IF(E327=0,"-",F327/E327*100)</f>
        <v>-</v>
      </c>
    </row>
    <row r="328" spans="1:8" s="38" customFormat="1" ht="38.25">
      <c r="A328" s="34"/>
      <c r="B328" s="142" t="s">
        <v>246</v>
      </c>
      <c r="C328" s="84"/>
      <c r="D328" s="140" t="s">
        <v>73</v>
      </c>
      <c r="E328" s="187">
        <f>E329+E330</f>
        <v>1360.9</v>
      </c>
      <c r="F328" s="187">
        <f>F329+F330</f>
        <v>0</v>
      </c>
      <c r="G328" s="187">
        <f>G329</f>
        <v>1360.9</v>
      </c>
      <c r="H328" s="141">
        <f t="shared" si="43"/>
        <v>0</v>
      </c>
    </row>
    <row r="329" spans="1:8" s="38" customFormat="1" ht="25.5">
      <c r="A329" s="34"/>
      <c r="B329" s="142"/>
      <c r="C329" s="84" t="s">
        <v>313</v>
      </c>
      <c r="D329" s="140" t="s">
        <v>518</v>
      </c>
      <c r="E329" s="187">
        <v>1360.9</v>
      </c>
      <c r="F329" s="187">
        <v>0</v>
      </c>
      <c r="G329" s="187">
        <f>E329-F329</f>
        <v>1360.9</v>
      </c>
      <c r="H329" s="141">
        <f t="shared" si="43"/>
        <v>0</v>
      </c>
    </row>
    <row r="330" spans="1:8" s="38" customFormat="1" ht="25.5" hidden="1">
      <c r="A330" s="34"/>
      <c r="B330" s="142"/>
      <c r="C330" s="84" t="s">
        <v>321</v>
      </c>
      <c r="D330" s="140" t="s">
        <v>322</v>
      </c>
      <c r="E330" s="187">
        <v>0</v>
      </c>
      <c r="F330" s="187">
        <v>0</v>
      </c>
      <c r="G330" s="187">
        <f>E330-F330</f>
        <v>0</v>
      </c>
      <c r="H330" s="141" t="str">
        <f>IF(E330=0,"-",F330/E330*100)</f>
        <v>-</v>
      </c>
    </row>
    <row r="331" spans="1:8" s="38" customFormat="1" ht="38.25">
      <c r="A331" s="34"/>
      <c r="B331" s="155" t="s">
        <v>779</v>
      </c>
      <c r="C331" s="29"/>
      <c r="D331" s="165" t="s">
        <v>621</v>
      </c>
      <c r="E331" s="199">
        <f>E332</f>
        <v>25018.5</v>
      </c>
      <c r="F331" s="199">
        <f>F332</f>
        <v>4011.1</v>
      </c>
      <c r="G331" s="199">
        <f>G332</f>
        <v>21007.4</v>
      </c>
      <c r="H331" s="161">
        <f t="shared" si="43"/>
        <v>16.03253592341667</v>
      </c>
    </row>
    <row r="332" spans="1:8" s="38" customFormat="1" ht="25.5">
      <c r="A332" s="34"/>
      <c r="B332" s="162" t="s">
        <v>791</v>
      </c>
      <c r="C332" s="84"/>
      <c r="D332" s="166" t="s">
        <v>631</v>
      </c>
      <c r="E332" s="188">
        <f>E333+E336+E339+E342+E349</f>
        <v>25018.5</v>
      </c>
      <c r="F332" s="188">
        <f>F333+F336+F339+F342+F349</f>
        <v>4011.1</v>
      </c>
      <c r="G332" s="188">
        <f>G333+G336+G339+G342+G349</f>
        <v>21007.4</v>
      </c>
      <c r="H332" s="159">
        <f t="shared" si="43"/>
        <v>16.03253592341667</v>
      </c>
    </row>
    <row r="333" spans="1:8" s="38" customFormat="1" ht="24.75" customHeight="1">
      <c r="A333" s="34"/>
      <c r="B333" s="84" t="s">
        <v>792</v>
      </c>
      <c r="C333" s="84"/>
      <c r="D333" s="163" t="s">
        <v>20</v>
      </c>
      <c r="E333" s="188">
        <f aca="true" t="shared" si="51" ref="E333:G334">E334</f>
        <v>10613.5</v>
      </c>
      <c r="F333" s="188">
        <f t="shared" si="51"/>
        <v>3475.2</v>
      </c>
      <c r="G333" s="188">
        <f t="shared" si="51"/>
        <v>7138.3</v>
      </c>
      <c r="H333" s="159">
        <f t="shared" si="43"/>
        <v>32.743204409478494</v>
      </c>
    </row>
    <row r="334" spans="1:8" s="38" customFormat="1" ht="33.75" customHeight="1">
      <c r="A334" s="34"/>
      <c r="B334" s="84" t="s">
        <v>793</v>
      </c>
      <c r="C334" s="84"/>
      <c r="D334" s="163" t="s">
        <v>21</v>
      </c>
      <c r="E334" s="188">
        <f t="shared" si="51"/>
        <v>10613.5</v>
      </c>
      <c r="F334" s="188">
        <f t="shared" si="51"/>
        <v>3475.2</v>
      </c>
      <c r="G334" s="188">
        <f t="shared" si="51"/>
        <v>7138.3</v>
      </c>
      <c r="H334" s="141">
        <f t="shared" si="43"/>
        <v>32.743204409478494</v>
      </c>
    </row>
    <row r="335" spans="1:8" s="38" customFormat="1" ht="25.5">
      <c r="A335" s="34"/>
      <c r="B335" s="155"/>
      <c r="C335" s="84" t="s">
        <v>313</v>
      </c>
      <c r="D335" s="140" t="s">
        <v>518</v>
      </c>
      <c r="E335" s="188">
        <v>10613.5</v>
      </c>
      <c r="F335" s="188">
        <v>3475.2</v>
      </c>
      <c r="G335" s="187">
        <f>E335-F335</f>
        <v>7138.3</v>
      </c>
      <c r="H335" s="141">
        <f t="shared" si="43"/>
        <v>32.743204409478494</v>
      </c>
    </row>
    <row r="336" spans="1:8" s="38" customFormat="1" ht="12.75">
      <c r="A336" s="34"/>
      <c r="B336" s="142" t="s">
        <v>794</v>
      </c>
      <c r="C336" s="84"/>
      <c r="D336" s="163" t="s">
        <v>22</v>
      </c>
      <c r="E336" s="187">
        <f aca="true" t="shared" si="52" ref="E336:G337">E337</f>
        <v>9256.8</v>
      </c>
      <c r="F336" s="187">
        <f t="shared" si="52"/>
        <v>178.4</v>
      </c>
      <c r="G336" s="187">
        <f t="shared" si="52"/>
        <v>9078.4</v>
      </c>
      <c r="H336" s="141">
        <f t="shared" si="43"/>
        <v>1.927231872785412</v>
      </c>
    </row>
    <row r="337" spans="1:8" s="38" customFormat="1" ht="25.5">
      <c r="A337" s="34"/>
      <c r="B337" s="142" t="s">
        <v>266</v>
      </c>
      <c r="C337" s="84"/>
      <c r="D337" s="163" t="s">
        <v>267</v>
      </c>
      <c r="E337" s="187">
        <f t="shared" si="52"/>
        <v>9256.8</v>
      </c>
      <c r="F337" s="187">
        <f t="shared" si="52"/>
        <v>178.4</v>
      </c>
      <c r="G337" s="187">
        <f t="shared" si="52"/>
        <v>9078.4</v>
      </c>
      <c r="H337" s="141">
        <f t="shared" si="43"/>
        <v>1.927231872785412</v>
      </c>
    </row>
    <row r="338" spans="1:8" s="38" customFormat="1" ht="25.5">
      <c r="A338" s="34"/>
      <c r="B338" s="142"/>
      <c r="C338" s="84" t="s">
        <v>313</v>
      </c>
      <c r="D338" s="140" t="s">
        <v>518</v>
      </c>
      <c r="E338" s="188">
        <v>9256.8</v>
      </c>
      <c r="F338" s="188">
        <v>178.4</v>
      </c>
      <c r="G338" s="187">
        <f>E338-F338</f>
        <v>9078.4</v>
      </c>
      <c r="H338" s="141">
        <f t="shared" si="43"/>
        <v>1.927231872785412</v>
      </c>
    </row>
    <row r="339" spans="1:8" s="38" customFormat="1" ht="28.5" customHeight="1" hidden="1">
      <c r="A339" s="34"/>
      <c r="B339" s="142" t="s">
        <v>795</v>
      </c>
      <c r="C339" s="84"/>
      <c r="D339" s="163" t="s">
        <v>23</v>
      </c>
      <c r="E339" s="188">
        <f aca="true" t="shared" si="53" ref="E339:G340">E340</f>
        <v>0</v>
      </c>
      <c r="F339" s="188">
        <f t="shared" si="53"/>
        <v>0</v>
      </c>
      <c r="G339" s="188">
        <f t="shared" si="53"/>
        <v>0</v>
      </c>
      <c r="H339" s="159" t="str">
        <f t="shared" si="43"/>
        <v>-</v>
      </c>
    </row>
    <row r="340" spans="1:8" s="38" customFormat="1" ht="30" customHeight="1" hidden="1">
      <c r="A340" s="34"/>
      <c r="B340" s="142" t="s">
        <v>796</v>
      </c>
      <c r="C340" s="84"/>
      <c r="D340" s="163" t="s">
        <v>21</v>
      </c>
      <c r="E340" s="188">
        <f t="shared" si="53"/>
        <v>0</v>
      </c>
      <c r="F340" s="188">
        <f t="shared" si="53"/>
        <v>0</v>
      </c>
      <c r="G340" s="188">
        <f t="shared" si="53"/>
        <v>0</v>
      </c>
      <c r="H340" s="159" t="str">
        <f t="shared" si="43"/>
        <v>-</v>
      </c>
    </row>
    <row r="341" spans="1:8" s="38" customFormat="1" ht="27" customHeight="1" hidden="1">
      <c r="A341" s="34"/>
      <c r="B341" s="142"/>
      <c r="C341" s="84" t="s">
        <v>313</v>
      </c>
      <c r="D341" s="140" t="s">
        <v>518</v>
      </c>
      <c r="E341" s="187">
        <v>0</v>
      </c>
      <c r="F341" s="187">
        <v>0</v>
      </c>
      <c r="G341" s="187">
        <f>E341-F341</f>
        <v>0</v>
      </c>
      <c r="H341" s="159" t="str">
        <f t="shared" si="43"/>
        <v>-</v>
      </c>
    </row>
    <row r="342" spans="1:8" s="38" customFormat="1" ht="20.25" customHeight="1">
      <c r="A342" s="34"/>
      <c r="B342" s="142" t="s">
        <v>797</v>
      </c>
      <c r="C342" s="84"/>
      <c r="D342" s="163" t="s">
        <v>24</v>
      </c>
      <c r="E342" s="187">
        <f>E343+E345+E347</f>
        <v>5148.2</v>
      </c>
      <c r="F342" s="187">
        <f>F343+F345+F347</f>
        <v>357.5</v>
      </c>
      <c r="G342" s="187">
        <f>G343+G345+G347</f>
        <v>4790.7</v>
      </c>
      <c r="H342" s="141">
        <f t="shared" si="43"/>
        <v>6.944174662989005</v>
      </c>
    </row>
    <row r="343" spans="1:8" s="38" customFormat="1" ht="34.5" customHeight="1">
      <c r="A343" s="34"/>
      <c r="B343" s="142" t="s">
        <v>268</v>
      </c>
      <c r="C343" s="84"/>
      <c r="D343" s="163" t="s">
        <v>269</v>
      </c>
      <c r="E343" s="187">
        <f>E344</f>
        <v>3093.2</v>
      </c>
      <c r="F343" s="187">
        <f>F344</f>
        <v>5.2</v>
      </c>
      <c r="G343" s="187">
        <f>G344</f>
        <v>3088</v>
      </c>
      <c r="H343" s="141">
        <f t="shared" si="43"/>
        <v>0.1681106944264839</v>
      </c>
    </row>
    <row r="344" spans="1:8" s="38" customFormat="1" ht="25.5">
      <c r="A344" s="34"/>
      <c r="B344" s="142"/>
      <c r="C344" s="84" t="s">
        <v>313</v>
      </c>
      <c r="D344" s="140" t="s">
        <v>518</v>
      </c>
      <c r="E344" s="187">
        <v>3093.2</v>
      </c>
      <c r="F344" s="187">
        <v>5.2</v>
      </c>
      <c r="G344" s="187">
        <f>E344-F344</f>
        <v>3088</v>
      </c>
      <c r="H344" s="141">
        <f t="shared" si="43"/>
        <v>0.1681106944264839</v>
      </c>
    </row>
    <row r="345" spans="1:8" s="38" customFormat="1" ht="25.5">
      <c r="A345" s="34"/>
      <c r="B345" s="142" t="s">
        <v>270</v>
      </c>
      <c r="C345" s="84"/>
      <c r="D345" s="140" t="s">
        <v>271</v>
      </c>
      <c r="E345" s="187">
        <f>E346</f>
        <v>575</v>
      </c>
      <c r="F345" s="187">
        <f>F346</f>
        <v>32.5</v>
      </c>
      <c r="G345" s="187">
        <f>G346</f>
        <v>542.5</v>
      </c>
      <c r="H345" s="146">
        <f t="shared" si="43"/>
        <v>5.6521739130434785</v>
      </c>
    </row>
    <row r="346" spans="1:8" s="38" customFormat="1" ht="25.5">
      <c r="A346" s="34"/>
      <c r="B346" s="142"/>
      <c r="C346" s="84" t="s">
        <v>313</v>
      </c>
      <c r="D346" s="140" t="s">
        <v>518</v>
      </c>
      <c r="E346" s="187">
        <v>575</v>
      </c>
      <c r="F346" s="187">
        <v>32.5</v>
      </c>
      <c r="G346" s="187">
        <f>E346-F346</f>
        <v>542.5</v>
      </c>
      <c r="H346" s="146">
        <f t="shared" si="43"/>
        <v>5.6521739130434785</v>
      </c>
    </row>
    <row r="347" spans="1:8" s="38" customFormat="1" ht="25.5">
      <c r="A347" s="34"/>
      <c r="B347" s="142" t="s">
        <v>272</v>
      </c>
      <c r="C347" s="84"/>
      <c r="D347" s="140" t="s">
        <v>273</v>
      </c>
      <c r="E347" s="187">
        <f>E348</f>
        <v>1480</v>
      </c>
      <c r="F347" s="187">
        <f>F348</f>
        <v>319.8</v>
      </c>
      <c r="G347" s="187">
        <f>G348</f>
        <v>1160.2</v>
      </c>
      <c r="H347" s="146">
        <f>IF(E347=0,"-",F347/E347*100)</f>
        <v>21.60810810810811</v>
      </c>
    </row>
    <row r="348" spans="1:8" s="38" customFormat="1" ht="25.5">
      <c r="A348" s="34"/>
      <c r="B348" s="142"/>
      <c r="C348" s="84" t="s">
        <v>313</v>
      </c>
      <c r="D348" s="140" t="s">
        <v>518</v>
      </c>
      <c r="E348" s="187">
        <v>1480</v>
      </c>
      <c r="F348" s="187">
        <v>319.8</v>
      </c>
      <c r="G348" s="187">
        <f>E348-F348</f>
        <v>1160.2</v>
      </c>
      <c r="H348" s="146">
        <f>IF(E348=0,"-",F348/E348*100)</f>
        <v>21.60810810810811</v>
      </c>
    </row>
    <row r="349" spans="1:8" s="38" customFormat="1" ht="38.25" hidden="1">
      <c r="A349" s="34"/>
      <c r="B349" s="142" t="s">
        <v>798</v>
      </c>
      <c r="C349" s="84"/>
      <c r="D349" s="163" t="s">
        <v>25</v>
      </c>
      <c r="E349" s="187">
        <f aca="true" t="shared" si="54" ref="E349:G350">E350</f>
        <v>0</v>
      </c>
      <c r="F349" s="187">
        <f t="shared" si="54"/>
        <v>0</v>
      </c>
      <c r="G349" s="187">
        <f t="shared" si="54"/>
        <v>0</v>
      </c>
      <c r="H349" s="159" t="str">
        <f t="shared" si="43"/>
        <v>-</v>
      </c>
    </row>
    <row r="350" spans="1:8" s="38" customFormat="1" ht="25.5" hidden="1">
      <c r="A350" s="34"/>
      <c r="B350" s="142" t="s">
        <v>799</v>
      </c>
      <c r="C350" s="84"/>
      <c r="D350" s="163" t="s">
        <v>21</v>
      </c>
      <c r="E350" s="187">
        <f t="shared" si="54"/>
        <v>0</v>
      </c>
      <c r="F350" s="187">
        <f t="shared" si="54"/>
        <v>0</v>
      </c>
      <c r="G350" s="187">
        <f t="shared" si="54"/>
        <v>0</v>
      </c>
      <c r="H350" s="159" t="str">
        <f t="shared" si="43"/>
        <v>-</v>
      </c>
    </row>
    <row r="351" spans="1:8" s="38" customFormat="1" ht="29.25" customHeight="1" hidden="1">
      <c r="A351" s="34"/>
      <c r="B351" s="142"/>
      <c r="C351" s="84" t="s">
        <v>313</v>
      </c>
      <c r="D351" s="140" t="s">
        <v>518</v>
      </c>
      <c r="E351" s="187">
        <v>0</v>
      </c>
      <c r="F351" s="187">
        <v>0</v>
      </c>
      <c r="G351" s="187">
        <f>E351-F351</f>
        <v>0</v>
      </c>
      <c r="H351" s="159" t="str">
        <f t="shared" si="43"/>
        <v>-</v>
      </c>
    </row>
    <row r="352" spans="1:8" s="38" customFormat="1" ht="54" customHeight="1">
      <c r="A352" s="34"/>
      <c r="B352" s="155" t="s">
        <v>155</v>
      </c>
      <c r="C352" s="29"/>
      <c r="D352" s="185" t="s">
        <v>206</v>
      </c>
      <c r="E352" s="199">
        <f>E353+E356</f>
        <v>500</v>
      </c>
      <c r="F352" s="199">
        <f>F353+F356</f>
        <v>0</v>
      </c>
      <c r="G352" s="199">
        <f>G353+G356</f>
        <v>500</v>
      </c>
      <c r="H352" s="156">
        <f t="shared" si="43"/>
        <v>0</v>
      </c>
    </row>
    <row r="353" spans="1:8" s="38" customFormat="1" ht="29.25" customHeight="1" hidden="1">
      <c r="A353" s="34"/>
      <c r="B353" s="142" t="s">
        <v>156</v>
      </c>
      <c r="C353" s="84"/>
      <c r="D353" s="140" t="s">
        <v>207</v>
      </c>
      <c r="E353" s="187">
        <f aca="true" t="shared" si="55" ref="E353:G354">E354</f>
        <v>0</v>
      </c>
      <c r="F353" s="187">
        <f t="shared" si="55"/>
        <v>0</v>
      </c>
      <c r="G353" s="187">
        <f t="shared" si="55"/>
        <v>0</v>
      </c>
      <c r="H353" s="159" t="str">
        <f t="shared" si="43"/>
        <v>-</v>
      </c>
    </row>
    <row r="354" spans="1:8" s="38" customFormat="1" ht="29.25" customHeight="1" hidden="1">
      <c r="A354" s="34"/>
      <c r="B354" s="142" t="s">
        <v>201</v>
      </c>
      <c r="C354" s="84"/>
      <c r="D354" s="183" t="s">
        <v>203</v>
      </c>
      <c r="E354" s="187">
        <f t="shared" si="55"/>
        <v>0</v>
      </c>
      <c r="F354" s="187">
        <f t="shared" si="55"/>
        <v>0</v>
      </c>
      <c r="G354" s="187">
        <f t="shared" si="55"/>
        <v>0</v>
      </c>
      <c r="H354" s="159" t="str">
        <f t="shared" si="43"/>
        <v>-</v>
      </c>
    </row>
    <row r="355" spans="1:8" s="38" customFormat="1" ht="29.25" customHeight="1" hidden="1">
      <c r="A355" s="34"/>
      <c r="B355" s="142"/>
      <c r="C355" s="84" t="s">
        <v>313</v>
      </c>
      <c r="D355" s="140" t="s">
        <v>518</v>
      </c>
      <c r="E355" s="187">
        <v>0</v>
      </c>
      <c r="F355" s="187">
        <v>0</v>
      </c>
      <c r="G355" s="187">
        <f>E355-F355</f>
        <v>0</v>
      </c>
      <c r="H355" s="159" t="str">
        <f t="shared" si="43"/>
        <v>-</v>
      </c>
    </row>
    <row r="356" spans="1:8" s="38" customFormat="1" ht="45.75" customHeight="1">
      <c r="A356" s="34"/>
      <c r="B356" s="142" t="s">
        <v>158</v>
      </c>
      <c r="C356" s="84"/>
      <c r="D356" s="140" t="s">
        <v>205</v>
      </c>
      <c r="E356" s="187">
        <f aca="true" t="shared" si="56" ref="E356:G357">E357</f>
        <v>500</v>
      </c>
      <c r="F356" s="187">
        <f t="shared" si="56"/>
        <v>0</v>
      </c>
      <c r="G356" s="187">
        <f t="shared" si="56"/>
        <v>500</v>
      </c>
      <c r="H356" s="159">
        <f t="shared" si="43"/>
        <v>0</v>
      </c>
    </row>
    <row r="357" spans="1:8" s="38" customFormat="1" ht="29.25" customHeight="1">
      <c r="A357" s="34"/>
      <c r="B357" s="142" t="s">
        <v>159</v>
      </c>
      <c r="C357" s="84"/>
      <c r="D357" s="140" t="s">
        <v>203</v>
      </c>
      <c r="E357" s="187">
        <f t="shared" si="56"/>
        <v>500</v>
      </c>
      <c r="F357" s="187">
        <f t="shared" si="56"/>
        <v>0</v>
      </c>
      <c r="G357" s="187">
        <f t="shared" si="56"/>
        <v>500</v>
      </c>
      <c r="H357" s="159">
        <f t="shared" si="43"/>
        <v>0</v>
      </c>
    </row>
    <row r="358" spans="1:8" s="38" customFormat="1" ht="29.25" customHeight="1">
      <c r="A358" s="34"/>
      <c r="B358" s="142"/>
      <c r="C358" s="84" t="s">
        <v>313</v>
      </c>
      <c r="D358" s="140" t="s">
        <v>518</v>
      </c>
      <c r="E358" s="187">
        <v>500</v>
      </c>
      <c r="F358" s="187">
        <v>0</v>
      </c>
      <c r="G358" s="187">
        <f>E358-F358</f>
        <v>500</v>
      </c>
      <c r="H358" s="159">
        <f t="shared" si="43"/>
        <v>0</v>
      </c>
    </row>
    <row r="359" spans="1:8" s="38" customFormat="1" ht="29.25" customHeight="1">
      <c r="A359" s="34"/>
      <c r="B359" s="155" t="s">
        <v>813</v>
      </c>
      <c r="C359" s="29"/>
      <c r="D359" s="165" t="s">
        <v>609</v>
      </c>
      <c r="E359" s="199">
        <f>E360+E362</f>
        <v>500.2</v>
      </c>
      <c r="F359" s="199">
        <f>F360+F362</f>
        <v>0</v>
      </c>
      <c r="G359" s="199">
        <f>G360+G362</f>
        <v>500.2</v>
      </c>
      <c r="H359" s="156">
        <f t="shared" si="43"/>
        <v>0</v>
      </c>
    </row>
    <row r="360" spans="1:8" s="38" customFormat="1" ht="21" customHeight="1" hidden="1">
      <c r="A360" s="34"/>
      <c r="B360" s="142" t="s">
        <v>182</v>
      </c>
      <c r="C360" s="84"/>
      <c r="D360" s="140" t="s">
        <v>179</v>
      </c>
      <c r="E360" s="187">
        <f>E361</f>
        <v>0</v>
      </c>
      <c r="F360" s="187">
        <f>F361</f>
        <v>0</v>
      </c>
      <c r="G360" s="187">
        <f>G361</f>
        <v>0</v>
      </c>
      <c r="H360" s="159" t="str">
        <f t="shared" si="43"/>
        <v>-</v>
      </c>
    </row>
    <row r="361" spans="1:8" s="38" customFormat="1" ht="29.25" customHeight="1" hidden="1">
      <c r="A361" s="34"/>
      <c r="B361" s="142"/>
      <c r="C361" s="84" t="s">
        <v>313</v>
      </c>
      <c r="D361" s="140" t="s">
        <v>518</v>
      </c>
      <c r="E361" s="187">
        <v>0</v>
      </c>
      <c r="F361" s="187">
        <v>0</v>
      </c>
      <c r="G361" s="187">
        <f>E361-F361</f>
        <v>0</v>
      </c>
      <c r="H361" s="159" t="str">
        <f t="shared" si="43"/>
        <v>-</v>
      </c>
    </row>
    <row r="362" spans="1:8" s="38" customFormat="1" ht="29.25" customHeight="1">
      <c r="A362" s="34"/>
      <c r="B362" s="142" t="s">
        <v>280</v>
      </c>
      <c r="C362" s="84"/>
      <c r="D362" s="140" t="s">
        <v>179</v>
      </c>
      <c r="E362" s="187">
        <f>E363</f>
        <v>500.2</v>
      </c>
      <c r="F362" s="187">
        <f>F363</f>
        <v>0</v>
      </c>
      <c r="G362" s="187">
        <f>G363</f>
        <v>500.2</v>
      </c>
      <c r="H362" s="159">
        <f t="shared" si="43"/>
        <v>0</v>
      </c>
    </row>
    <row r="363" spans="1:8" s="38" customFormat="1" ht="29.25" customHeight="1">
      <c r="A363" s="34"/>
      <c r="B363" s="142"/>
      <c r="C363" s="84" t="s">
        <v>313</v>
      </c>
      <c r="D363" s="140" t="s">
        <v>518</v>
      </c>
      <c r="E363" s="187">
        <v>500.2</v>
      </c>
      <c r="F363" s="187">
        <v>0</v>
      </c>
      <c r="G363" s="187">
        <f>E363-F363</f>
        <v>500.2</v>
      </c>
      <c r="H363" s="159">
        <f t="shared" si="43"/>
        <v>0</v>
      </c>
    </row>
    <row r="364" spans="1:8" s="38" customFormat="1" ht="25.5">
      <c r="A364" s="29" t="s">
        <v>446</v>
      </c>
      <c r="B364" s="155"/>
      <c r="C364" s="29"/>
      <c r="D364" s="186" t="s">
        <v>447</v>
      </c>
      <c r="E364" s="199">
        <f>E365+E372</f>
        <v>14303.8</v>
      </c>
      <c r="F364" s="199">
        <f>F365+F372</f>
        <v>2734.2</v>
      </c>
      <c r="G364" s="199">
        <f>G365+G372</f>
        <v>11569.599999999999</v>
      </c>
      <c r="H364" s="161">
        <f t="shared" si="43"/>
        <v>19.11520015660174</v>
      </c>
    </row>
    <row r="365" spans="1:8" s="38" customFormat="1" ht="25.5">
      <c r="A365" s="34"/>
      <c r="B365" s="155" t="s">
        <v>752</v>
      </c>
      <c r="C365" s="29"/>
      <c r="D365" s="136" t="s">
        <v>624</v>
      </c>
      <c r="E365" s="200">
        <f aca="true" t="shared" si="57" ref="E365:G367">E366</f>
        <v>5638.9</v>
      </c>
      <c r="F365" s="200">
        <f t="shared" si="57"/>
        <v>878.5</v>
      </c>
      <c r="G365" s="200">
        <f t="shared" si="57"/>
        <v>4760.4</v>
      </c>
      <c r="H365" s="161">
        <f t="shared" si="43"/>
        <v>15.579279646739613</v>
      </c>
    </row>
    <row r="366" spans="1:8" s="38" customFormat="1" ht="51">
      <c r="A366" s="34"/>
      <c r="B366" s="162" t="s">
        <v>760</v>
      </c>
      <c r="C366" s="84"/>
      <c r="D366" s="195" t="s">
        <v>632</v>
      </c>
      <c r="E366" s="187">
        <f t="shared" si="57"/>
        <v>5638.9</v>
      </c>
      <c r="F366" s="187">
        <f t="shared" si="57"/>
        <v>878.5</v>
      </c>
      <c r="G366" s="187">
        <f t="shared" si="57"/>
        <v>4760.4</v>
      </c>
      <c r="H366" s="141">
        <f t="shared" si="43"/>
        <v>15.579279646739613</v>
      </c>
    </row>
    <row r="367" spans="1:8" s="38" customFormat="1" ht="25.5">
      <c r="A367" s="34"/>
      <c r="B367" s="142" t="s">
        <v>761</v>
      </c>
      <c r="C367" s="84"/>
      <c r="D367" s="160" t="s">
        <v>1</v>
      </c>
      <c r="E367" s="187">
        <f t="shared" si="57"/>
        <v>5638.9</v>
      </c>
      <c r="F367" s="187">
        <f t="shared" si="57"/>
        <v>878.5</v>
      </c>
      <c r="G367" s="187">
        <f t="shared" si="57"/>
        <v>4760.4</v>
      </c>
      <c r="H367" s="141">
        <f t="shared" si="43"/>
        <v>15.579279646739613</v>
      </c>
    </row>
    <row r="368" spans="1:8" s="38" customFormat="1" ht="25.5">
      <c r="A368" s="34"/>
      <c r="B368" s="142" t="s">
        <v>762</v>
      </c>
      <c r="C368" s="84"/>
      <c r="D368" s="160" t="s">
        <v>864</v>
      </c>
      <c r="E368" s="187">
        <f>E369+E370+E371</f>
        <v>5638.9</v>
      </c>
      <c r="F368" s="187">
        <f>F369+F370+F371</f>
        <v>878.5</v>
      </c>
      <c r="G368" s="187">
        <f>G369+G370+G371</f>
        <v>4760.4</v>
      </c>
      <c r="H368" s="141">
        <f t="shared" si="43"/>
        <v>15.579279646739613</v>
      </c>
    </row>
    <row r="369" spans="1:8" s="38" customFormat="1" ht="51">
      <c r="A369" s="34"/>
      <c r="B369" s="142"/>
      <c r="C369" s="84" t="s">
        <v>312</v>
      </c>
      <c r="D369" s="140" t="s">
        <v>517</v>
      </c>
      <c r="E369" s="141">
        <v>4603.7</v>
      </c>
      <c r="F369" s="141">
        <v>753.6</v>
      </c>
      <c r="G369" s="187">
        <f>E369-F369</f>
        <v>3850.1</v>
      </c>
      <c r="H369" s="141">
        <f t="shared" si="43"/>
        <v>16.369441970588873</v>
      </c>
    </row>
    <row r="370" spans="1:8" s="38" customFormat="1" ht="25.5">
      <c r="A370" s="34"/>
      <c r="B370" s="142"/>
      <c r="C370" s="84" t="s">
        <v>313</v>
      </c>
      <c r="D370" s="140" t="s">
        <v>518</v>
      </c>
      <c r="E370" s="141">
        <f>518+516.5</f>
        <v>1034.5</v>
      </c>
      <c r="F370" s="141">
        <f>42.2+82.7</f>
        <v>124.9</v>
      </c>
      <c r="G370" s="187">
        <f>E370-F370</f>
        <v>909.6</v>
      </c>
      <c r="H370" s="141">
        <f t="shared" si="43"/>
        <v>12.07346544224263</v>
      </c>
    </row>
    <row r="371" spans="1:8" s="38" customFormat="1" ht="12.75">
      <c r="A371" s="34"/>
      <c r="B371" s="142"/>
      <c r="C371" s="84" t="s">
        <v>314</v>
      </c>
      <c r="D371" s="140" t="s">
        <v>315</v>
      </c>
      <c r="E371" s="141">
        <v>0.7</v>
      </c>
      <c r="F371" s="141">
        <v>0</v>
      </c>
      <c r="G371" s="187">
        <f>E371-F371</f>
        <v>0.7</v>
      </c>
      <c r="H371" s="141">
        <f t="shared" si="43"/>
        <v>0</v>
      </c>
    </row>
    <row r="372" spans="1:8" s="38" customFormat="1" ht="38.25">
      <c r="A372" s="34"/>
      <c r="B372" s="155" t="s">
        <v>779</v>
      </c>
      <c r="C372" s="29"/>
      <c r="D372" s="165" t="s">
        <v>621</v>
      </c>
      <c r="E372" s="199">
        <f>E377+E373</f>
        <v>8664.9</v>
      </c>
      <c r="F372" s="199">
        <f>F377+F373</f>
        <v>1855.7</v>
      </c>
      <c r="G372" s="199">
        <f>G377+G373</f>
        <v>6809.2</v>
      </c>
      <c r="H372" s="161">
        <f t="shared" si="43"/>
        <v>21.41628870500525</v>
      </c>
    </row>
    <row r="373" spans="1:8" s="38" customFormat="1" ht="25.5" hidden="1">
      <c r="A373" s="34"/>
      <c r="B373" s="162" t="s">
        <v>791</v>
      </c>
      <c r="C373" s="84"/>
      <c r="D373" s="166" t="s">
        <v>631</v>
      </c>
      <c r="E373" s="187">
        <f>E374</f>
        <v>0</v>
      </c>
      <c r="F373" s="187">
        <f aca="true" t="shared" si="58" ref="F373:G375">F374</f>
        <v>0</v>
      </c>
      <c r="G373" s="187">
        <f t="shared" si="58"/>
        <v>0</v>
      </c>
      <c r="H373" s="141" t="str">
        <f t="shared" si="43"/>
        <v>-</v>
      </c>
    </row>
    <row r="374" spans="1:8" s="38" customFormat="1" ht="12.75" hidden="1">
      <c r="A374" s="34"/>
      <c r="B374" s="142" t="s">
        <v>797</v>
      </c>
      <c r="C374" s="84"/>
      <c r="D374" s="163" t="s">
        <v>24</v>
      </c>
      <c r="E374" s="187">
        <f>E375</f>
        <v>0</v>
      </c>
      <c r="F374" s="187">
        <f t="shared" si="58"/>
        <v>0</v>
      </c>
      <c r="G374" s="187">
        <f t="shared" si="58"/>
        <v>0</v>
      </c>
      <c r="H374" s="141" t="str">
        <f t="shared" si="43"/>
        <v>-</v>
      </c>
    </row>
    <row r="375" spans="1:8" s="38" customFormat="1" ht="63.75" hidden="1">
      <c r="A375" s="34"/>
      <c r="B375" s="142" t="s">
        <v>75</v>
      </c>
      <c r="C375" s="84"/>
      <c r="D375" s="140" t="s">
        <v>82</v>
      </c>
      <c r="E375" s="187">
        <f>E376</f>
        <v>0</v>
      </c>
      <c r="F375" s="187">
        <f t="shared" si="58"/>
        <v>0</v>
      </c>
      <c r="G375" s="187">
        <f t="shared" si="58"/>
        <v>0</v>
      </c>
      <c r="H375" s="141" t="str">
        <f t="shared" si="43"/>
        <v>-</v>
      </c>
    </row>
    <row r="376" spans="1:8" s="38" customFormat="1" ht="25.5" hidden="1">
      <c r="A376" s="34"/>
      <c r="B376" s="142"/>
      <c r="C376" s="84" t="s">
        <v>313</v>
      </c>
      <c r="D376" s="140" t="s">
        <v>518</v>
      </c>
      <c r="E376" s="187">
        <v>0</v>
      </c>
      <c r="F376" s="187">
        <v>0</v>
      </c>
      <c r="G376" s="187">
        <f>E376-F376</f>
        <v>0</v>
      </c>
      <c r="H376" s="141" t="str">
        <f t="shared" si="43"/>
        <v>-</v>
      </c>
    </row>
    <row r="377" spans="1:8" s="38" customFormat="1" ht="43.5" customHeight="1">
      <c r="A377" s="34"/>
      <c r="B377" s="162" t="s">
        <v>800</v>
      </c>
      <c r="C377" s="84"/>
      <c r="D377" s="166" t="s">
        <v>634</v>
      </c>
      <c r="E377" s="187">
        <f aca="true" t="shared" si="59" ref="E377:G378">E378</f>
        <v>8664.9</v>
      </c>
      <c r="F377" s="187">
        <f t="shared" si="59"/>
        <v>1855.7</v>
      </c>
      <c r="G377" s="187">
        <f t="shared" si="59"/>
        <v>6809.2</v>
      </c>
      <c r="H377" s="141">
        <f t="shared" si="43"/>
        <v>21.41628870500525</v>
      </c>
    </row>
    <row r="378" spans="1:8" s="38" customFormat="1" ht="25.5">
      <c r="A378" s="34"/>
      <c r="B378" s="142" t="s">
        <v>801</v>
      </c>
      <c r="C378" s="84"/>
      <c r="D378" s="160" t="s">
        <v>1</v>
      </c>
      <c r="E378" s="187">
        <f t="shared" si="59"/>
        <v>8664.9</v>
      </c>
      <c r="F378" s="187">
        <f t="shared" si="59"/>
        <v>1855.7</v>
      </c>
      <c r="G378" s="187">
        <f t="shared" si="59"/>
        <v>6809.2</v>
      </c>
      <c r="H378" s="141">
        <f t="shared" si="43"/>
        <v>21.41628870500525</v>
      </c>
    </row>
    <row r="379" spans="1:8" s="38" customFormat="1" ht="31.5" customHeight="1">
      <c r="A379" s="34"/>
      <c r="B379" s="142" t="s">
        <v>802</v>
      </c>
      <c r="C379" s="84"/>
      <c r="D379" s="160" t="s">
        <v>864</v>
      </c>
      <c r="E379" s="187">
        <f>E380+E381+E382</f>
        <v>8664.9</v>
      </c>
      <c r="F379" s="187">
        <f>F380+F381+F382</f>
        <v>1855.7</v>
      </c>
      <c r="G379" s="187">
        <f>G380+G381+G382</f>
        <v>6809.2</v>
      </c>
      <c r="H379" s="141">
        <f t="shared" si="43"/>
        <v>21.41628870500525</v>
      </c>
    </row>
    <row r="380" spans="1:8" s="38" customFormat="1" ht="57.75" customHeight="1">
      <c r="A380" s="34"/>
      <c r="B380" s="142"/>
      <c r="C380" s="84" t="s">
        <v>312</v>
      </c>
      <c r="D380" s="140" t="s">
        <v>517</v>
      </c>
      <c r="E380" s="187">
        <v>7155.8</v>
      </c>
      <c r="F380" s="187">
        <v>1634.8</v>
      </c>
      <c r="G380" s="187">
        <f>E380-F380</f>
        <v>5521</v>
      </c>
      <c r="H380" s="141">
        <f t="shared" si="43"/>
        <v>22.845803404231532</v>
      </c>
    </row>
    <row r="381" spans="1:8" s="38" customFormat="1" ht="36" customHeight="1">
      <c r="A381" s="34"/>
      <c r="B381" s="155"/>
      <c r="C381" s="84" t="s">
        <v>313</v>
      </c>
      <c r="D381" s="140" t="s">
        <v>518</v>
      </c>
      <c r="E381" s="187">
        <v>1039.2</v>
      </c>
      <c r="F381" s="187">
        <v>220.9</v>
      </c>
      <c r="G381" s="187">
        <f>E381-F381</f>
        <v>818.3000000000001</v>
      </c>
      <c r="H381" s="141">
        <f t="shared" si="43"/>
        <v>21.256735950731333</v>
      </c>
    </row>
    <row r="382" spans="1:8" s="38" customFormat="1" ht="18" customHeight="1">
      <c r="A382" s="34"/>
      <c r="B382" s="142"/>
      <c r="C382" s="84" t="s">
        <v>314</v>
      </c>
      <c r="D382" s="140" t="s">
        <v>315</v>
      </c>
      <c r="E382" s="187">
        <v>469.9</v>
      </c>
      <c r="F382" s="187">
        <v>0</v>
      </c>
      <c r="G382" s="187">
        <f>E382-F382</f>
        <v>469.9</v>
      </c>
      <c r="H382" s="141">
        <f t="shared" si="43"/>
        <v>0</v>
      </c>
    </row>
    <row r="383" spans="1:8" s="38" customFormat="1" ht="27" customHeight="1">
      <c r="A383" s="29" t="s">
        <v>435</v>
      </c>
      <c r="B383" s="29"/>
      <c r="C383" s="29"/>
      <c r="D383" s="186" t="s">
        <v>436</v>
      </c>
      <c r="E383" s="199">
        <f>E384+E402</f>
        <v>6623.500000000001</v>
      </c>
      <c r="F383" s="199">
        <f>F384+F402</f>
        <v>1066.1999999999998</v>
      </c>
      <c r="G383" s="199">
        <f>G384+G402</f>
        <v>5557.3</v>
      </c>
      <c r="H383" s="161">
        <f t="shared" si="43"/>
        <v>16.097229561410124</v>
      </c>
    </row>
    <row r="384" spans="1:8" s="38" customFormat="1" ht="20.25" customHeight="1">
      <c r="A384" s="29" t="s">
        <v>437</v>
      </c>
      <c r="B384" s="155"/>
      <c r="C384" s="29"/>
      <c r="D384" s="185" t="s">
        <v>438</v>
      </c>
      <c r="E384" s="199">
        <f>E385</f>
        <v>1201.8</v>
      </c>
      <c r="F384" s="199">
        <f>F385</f>
        <v>281.3</v>
      </c>
      <c r="G384" s="199">
        <f>G385</f>
        <v>920.5000000000001</v>
      </c>
      <c r="H384" s="161">
        <f t="shared" si="43"/>
        <v>23.40655683141954</v>
      </c>
    </row>
    <row r="385" spans="1:8" s="38" customFormat="1" ht="63.75">
      <c r="A385" s="29"/>
      <c r="B385" s="155" t="s">
        <v>718</v>
      </c>
      <c r="C385" s="29"/>
      <c r="D385" s="136" t="s">
        <v>635</v>
      </c>
      <c r="E385" s="199">
        <f>E386+E396</f>
        <v>1201.8</v>
      </c>
      <c r="F385" s="199">
        <f>F386+F396</f>
        <v>281.3</v>
      </c>
      <c r="G385" s="199">
        <f>G386+G396</f>
        <v>920.5000000000001</v>
      </c>
      <c r="H385" s="161">
        <f>IF(E385=0,"-",F385/E385*100)</f>
        <v>23.40655683141954</v>
      </c>
    </row>
    <row r="386" spans="1:8" s="38" customFormat="1" ht="25.5">
      <c r="A386" s="29"/>
      <c r="B386" s="162" t="s">
        <v>735</v>
      </c>
      <c r="C386" s="84"/>
      <c r="D386" s="158" t="s">
        <v>636</v>
      </c>
      <c r="E386" s="187">
        <f>E387+E390+E393</f>
        <v>1201.8</v>
      </c>
      <c r="F386" s="187">
        <f>F387+F390+F393</f>
        <v>281.3</v>
      </c>
      <c r="G386" s="187">
        <f>G387+G390+G393</f>
        <v>920.5000000000001</v>
      </c>
      <c r="H386" s="159">
        <f aca="true" t="shared" si="60" ref="H386:H435">IF(E386=0,"-",F386/E386*100)</f>
        <v>23.40655683141954</v>
      </c>
    </row>
    <row r="387" spans="1:8" s="38" customFormat="1" ht="38.25">
      <c r="A387" s="84"/>
      <c r="B387" s="142" t="s">
        <v>736</v>
      </c>
      <c r="C387" s="84"/>
      <c r="D387" s="160" t="s">
        <v>873</v>
      </c>
      <c r="E387" s="187">
        <f aca="true" t="shared" si="61" ref="E387:G388">E388</f>
        <v>837.7</v>
      </c>
      <c r="F387" s="187">
        <f t="shared" si="61"/>
        <v>251.3</v>
      </c>
      <c r="G387" s="187">
        <f t="shared" si="61"/>
        <v>586.4000000000001</v>
      </c>
      <c r="H387" s="159">
        <f t="shared" si="60"/>
        <v>29.998806255222632</v>
      </c>
    </row>
    <row r="388" spans="1:8" s="38" customFormat="1" ht="25.5">
      <c r="A388" s="20"/>
      <c r="B388" s="142" t="s">
        <v>737</v>
      </c>
      <c r="C388" s="84"/>
      <c r="D388" s="160" t="s">
        <v>864</v>
      </c>
      <c r="E388" s="187">
        <f t="shared" si="61"/>
        <v>837.7</v>
      </c>
      <c r="F388" s="187">
        <f t="shared" si="61"/>
        <v>251.3</v>
      </c>
      <c r="G388" s="187">
        <f t="shared" si="61"/>
        <v>586.4000000000001</v>
      </c>
      <c r="H388" s="159">
        <f t="shared" si="60"/>
        <v>29.998806255222632</v>
      </c>
    </row>
    <row r="389" spans="1:8" s="38" customFormat="1" ht="25.5">
      <c r="A389" s="34"/>
      <c r="B389" s="142"/>
      <c r="C389" s="84" t="s">
        <v>321</v>
      </c>
      <c r="D389" s="140" t="s">
        <v>322</v>
      </c>
      <c r="E389" s="187">
        <v>837.7</v>
      </c>
      <c r="F389" s="187">
        <v>251.3</v>
      </c>
      <c r="G389" s="187">
        <f>E389-F389</f>
        <v>586.4000000000001</v>
      </c>
      <c r="H389" s="159">
        <f t="shared" si="60"/>
        <v>29.998806255222632</v>
      </c>
    </row>
    <row r="390" spans="1:8" s="38" customFormat="1" ht="25.5">
      <c r="A390" s="34"/>
      <c r="B390" s="142" t="s">
        <v>738</v>
      </c>
      <c r="C390" s="84"/>
      <c r="D390" s="160" t="s">
        <v>874</v>
      </c>
      <c r="E390" s="187">
        <f aca="true" t="shared" si="62" ref="E390:G391">E391</f>
        <v>150</v>
      </c>
      <c r="F390" s="187">
        <f t="shared" si="62"/>
        <v>0</v>
      </c>
      <c r="G390" s="187">
        <f t="shared" si="62"/>
        <v>150</v>
      </c>
      <c r="H390" s="159">
        <f t="shared" si="60"/>
        <v>0</v>
      </c>
    </row>
    <row r="391" spans="1:8" s="38" customFormat="1" ht="25.5">
      <c r="A391" s="34"/>
      <c r="B391" s="142" t="s">
        <v>739</v>
      </c>
      <c r="C391" s="84"/>
      <c r="D391" s="160" t="s">
        <v>875</v>
      </c>
      <c r="E391" s="187">
        <f t="shared" si="62"/>
        <v>150</v>
      </c>
      <c r="F391" s="187">
        <f t="shared" si="62"/>
        <v>0</v>
      </c>
      <c r="G391" s="187">
        <f t="shared" si="62"/>
        <v>150</v>
      </c>
      <c r="H391" s="159">
        <f t="shared" si="60"/>
        <v>0</v>
      </c>
    </row>
    <row r="392" spans="1:8" s="38" customFormat="1" ht="25.5">
      <c r="A392" s="34"/>
      <c r="B392" s="142"/>
      <c r="C392" s="84" t="s">
        <v>321</v>
      </c>
      <c r="D392" s="140" t="s">
        <v>322</v>
      </c>
      <c r="E392" s="187">
        <v>150</v>
      </c>
      <c r="F392" s="187">
        <v>0</v>
      </c>
      <c r="G392" s="187">
        <f>E392-F392</f>
        <v>150</v>
      </c>
      <c r="H392" s="159">
        <f t="shared" si="60"/>
        <v>0</v>
      </c>
    </row>
    <row r="393" spans="1:8" s="38" customFormat="1" ht="25.5">
      <c r="A393" s="34"/>
      <c r="B393" s="142" t="s">
        <v>740</v>
      </c>
      <c r="C393" s="84"/>
      <c r="D393" s="160" t="s">
        <v>876</v>
      </c>
      <c r="E393" s="187">
        <f aca="true" t="shared" si="63" ref="E393:G394">E394</f>
        <v>214.1</v>
      </c>
      <c r="F393" s="187">
        <f t="shared" si="63"/>
        <v>30</v>
      </c>
      <c r="G393" s="187">
        <f t="shared" si="63"/>
        <v>184.1</v>
      </c>
      <c r="H393" s="159">
        <f t="shared" si="60"/>
        <v>14.012143858010276</v>
      </c>
    </row>
    <row r="394" spans="1:8" s="38" customFormat="1" ht="12.75">
      <c r="A394" s="34"/>
      <c r="B394" s="142" t="s">
        <v>741</v>
      </c>
      <c r="C394" s="84"/>
      <c r="D394" s="160" t="s">
        <v>868</v>
      </c>
      <c r="E394" s="187">
        <f t="shared" si="63"/>
        <v>214.1</v>
      </c>
      <c r="F394" s="187">
        <f t="shared" si="63"/>
        <v>30</v>
      </c>
      <c r="G394" s="187">
        <f t="shared" si="63"/>
        <v>184.1</v>
      </c>
      <c r="H394" s="159">
        <f t="shared" si="60"/>
        <v>14.012143858010276</v>
      </c>
    </row>
    <row r="395" spans="1:8" s="38" customFormat="1" ht="25.5">
      <c r="A395" s="34"/>
      <c r="B395" s="142"/>
      <c r="C395" s="84" t="s">
        <v>313</v>
      </c>
      <c r="D395" s="140" t="s">
        <v>518</v>
      </c>
      <c r="E395" s="187">
        <v>214.1</v>
      </c>
      <c r="F395" s="187">
        <v>30</v>
      </c>
      <c r="G395" s="187">
        <f>E395-F395</f>
        <v>184.1</v>
      </c>
      <c r="H395" s="159">
        <f t="shared" si="60"/>
        <v>14.012143858010276</v>
      </c>
    </row>
    <row r="396" spans="1:8" s="38" customFormat="1" ht="51" hidden="1">
      <c r="A396" s="20"/>
      <c r="B396" s="162" t="s">
        <v>747</v>
      </c>
      <c r="C396" s="84"/>
      <c r="D396" s="158" t="s">
        <v>638</v>
      </c>
      <c r="E396" s="187">
        <f aca="true" t="shared" si="64" ref="E396:G397">E397</f>
        <v>0</v>
      </c>
      <c r="F396" s="187">
        <f t="shared" si="64"/>
        <v>0</v>
      </c>
      <c r="G396" s="187">
        <f t="shared" si="64"/>
        <v>0</v>
      </c>
      <c r="H396" s="159" t="str">
        <f t="shared" si="60"/>
        <v>-</v>
      </c>
    </row>
    <row r="397" spans="1:8" s="38" customFormat="1" ht="25.5" hidden="1">
      <c r="A397" s="20"/>
      <c r="B397" s="142" t="s">
        <v>748</v>
      </c>
      <c r="C397" s="84"/>
      <c r="D397" s="160" t="s">
        <v>822</v>
      </c>
      <c r="E397" s="187">
        <f t="shared" si="64"/>
        <v>0</v>
      </c>
      <c r="F397" s="187">
        <f t="shared" si="64"/>
        <v>0</v>
      </c>
      <c r="G397" s="187">
        <f t="shared" si="64"/>
        <v>0</v>
      </c>
      <c r="H397" s="141" t="str">
        <f t="shared" si="60"/>
        <v>-</v>
      </c>
    </row>
    <row r="398" spans="1:8" s="38" customFormat="1" ht="25.5" hidden="1">
      <c r="A398" s="20"/>
      <c r="B398" s="142" t="s">
        <v>749</v>
      </c>
      <c r="C398" s="84"/>
      <c r="D398" s="160" t="s">
        <v>823</v>
      </c>
      <c r="E398" s="187">
        <f>E399+E400+E401</f>
        <v>0</v>
      </c>
      <c r="F398" s="187">
        <f>F399+F400+F401</f>
        <v>0</v>
      </c>
      <c r="G398" s="187">
        <f>G399+G400+G401</f>
        <v>0</v>
      </c>
      <c r="H398" s="141" t="str">
        <f t="shared" si="60"/>
        <v>-</v>
      </c>
    </row>
    <row r="399" spans="1:8" s="38" customFormat="1" ht="51" hidden="1">
      <c r="A399" s="20"/>
      <c r="B399" s="142"/>
      <c r="C399" s="84" t="s">
        <v>312</v>
      </c>
      <c r="D399" s="140" t="s">
        <v>517</v>
      </c>
      <c r="E399" s="187">
        <v>0</v>
      </c>
      <c r="F399" s="187">
        <v>0</v>
      </c>
      <c r="G399" s="187">
        <f>E399-F399</f>
        <v>0</v>
      </c>
      <c r="H399" s="141" t="str">
        <f t="shared" si="60"/>
        <v>-</v>
      </c>
    </row>
    <row r="400" spans="1:8" s="38" customFormat="1" ht="25.5" hidden="1">
      <c r="A400" s="20"/>
      <c r="B400" s="142"/>
      <c r="C400" s="84" t="s">
        <v>313</v>
      </c>
      <c r="D400" s="140" t="s">
        <v>518</v>
      </c>
      <c r="E400" s="187">
        <v>0</v>
      </c>
      <c r="F400" s="187">
        <v>0</v>
      </c>
      <c r="G400" s="187">
        <f>E400-F400</f>
        <v>0</v>
      </c>
      <c r="H400" s="141" t="str">
        <f t="shared" si="60"/>
        <v>-</v>
      </c>
    </row>
    <row r="401" spans="1:8" s="38" customFormat="1" ht="12.75" hidden="1">
      <c r="A401" s="20"/>
      <c r="B401" s="142"/>
      <c r="C401" s="84" t="s">
        <v>314</v>
      </c>
      <c r="D401" s="140" t="s">
        <v>315</v>
      </c>
      <c r="E401" s="187">
        <v>0</v>
      </c>
      <c r="F401" s="187">
        <v>0</v>
      </c>
      <c r="G401" s="187">
        <f>E401-F401</f>
        <v>0</v>
      </c>
      <c r="H401" s="141" t="str">
        <f t="shared" si="60"/>
        <v>-</v>
      </c>
    </row>
    <row r="402" spans="1:8" s="38" customFormat="1" ht="19.5" customHeight="1">
      <c r="A402" s="29" t="s">
        <v>439</v>
      </c>
      <c r="B402" s="29"/>
      <c r="C402" s="29"/>
      <c r="D402" s="185" t="s">
        <v>440</v>
      </c>
      <c r="E402" s="199">
        <f aca="true" t="shared" si="65" ref="E402:G403">E403</f>
        <v>5421.700000000001</v>
      </c>
      <c r="F402" s="199">
        <f t="shared" si="65"/>
        <v>784.8999999999999</v>
      </c>
      <c r="G402" s="199">
        <f t="shared" si="65"/>
        <v>4636.8</v>
      </c>
      <c r="H402" s="156">
        <f t="shared" si="60"/>
        <v>14.47700905620008</v>
      </c>
    </row>
    <row r="403" spans="1:8" s="38" customFormat="1" ht="63.75">
      <c r="A403" s="29"/>
      <c r="B403" s="155" t="s">
        <v>718</v>
      </c>
      <c r="C403" s="29"/>
      <c r="D403" s="136" t="s">
        <v>635</v>
      </c>
      <c r="E403" s="199">
        <f t="shared" si="65"/>
        <v>5421.700000000001</v>
      </c>
      <c r="F403" s="199">
        <f t="shared" si="65"/>
        <v>784.8999999999999</v>
      </c>
      <c r="G403" s="199">
        <f t="shared" si="65"/>
        <v>4636.8</v>
      </c>
      <c r="H403" s="161">
        <f t="shared" si="60"/>
        <v>14.47700905620008</v>
      </c>
    </row>
    <row r="404" spans="1:8" s="38" customFormat="1" ht="51">
      <c r="A404" s="84"/>
      <c r="B404" s="162" t="s">
        <v>747</v>
      </c>
      <c r="C404" s="84"/>
      <c r="D404" s="158" t="s">
        <v>638</v>
      </c>
      <c r="E404" s="187">
        <f>E410+E405</f>
        <v>5421.700000000001</v>
      </c>
      <c r="F404" s="187">
        <f>F410+F405</f>
        <v>784.8999999999999</v>
      </c>
      <c r="G404" s="187">
        <f>G410+G405</f>
        <v>4636.8</v>
      </c>
      <c r="H404" s="141">
        <f aca="true" t="shared" si="66" ref="H404:H409">IF(E404=0,"-",F404/E404*100)</f>
        <v>14.47700905620008</v>
      </c>
    </row>
    <row r="405" spans="1:8" s="38" customFormat="1" ht="25.5">
      <c r="A405" s="84"/>
      <c r="B405" s="142" t="s">
        <v>748</v>
      </c>
      <c r="C405" s="84"/>
      <c r="D405" s="160" t="s">
        <v>822</v>
      </c>
      <c r="E405" s="187">
        <f>E406</f>
        <v>3655.5000000000005</v>
      </c>
      <c r="F405" s="187">
        <f>F406</f>
        <v>509.29999999999995</v>
      </c>
      <c r="G405" s="187">
        <f>G406</f>
        <v>3146.2000000000003</v>
      </c>
      <c r="H405" s="141">
        <f t="shared" si="66"/>
        <v>13.932430584051424</v>
      </c>
    </row>
    <row r="406" spans="1:8" s="38" customFormat="1" ht="25.5">
      <c r="A406" s="84"/>
      <c r="B406" s="142" t="s">
        <v>749</v>
      </c>
      <c r="C406" s="84"/>
      <c r="D406" s="160" t="s">
        <v>823</v>
      </c>
      <c r="E406" s="187">
        <f>E407+E408+E409</f>
        <v>3655.5000000000005</v>
      </c>
      <c r="F406" s="187">
        <f>F407+F408+F409</f>
        <v>509.29999999999995</v>
      </c>
      <c r="G406" s="187">
        <f>G407+G408+G409</f>
        <v>3146.2000000000003</v>
      </c>
      <c r="H406" s="141">
        <f t="shared" si="66"/>
        <v>13.932430584051424</v>
      </c>
    </row>
    <row r="407" spans="1:8" s="38" customFormat="1" ht="51">
      <c r="A407" s="84"/>
      <c r="B407" s="142"/>
      <c r="C407" s="84" t="s">
        <v>312</v>
      </c>
      <c r="D407" s="140" t="s">
        <v>517</v>
      </c>
      <c r="E407" s="187">
        <f>2549.1+22.4+769.8</f>
        <v>3341.3</v>
      </c>
      <c r="F407" s="187">
        <f>383.8+102.1</f>
        <v>485.9</v>
      </c>
      <c r="G407" s="187">
        <f>E407-F407</f>
        <v>2855.4</v>
      </c>
      <c r="H407" s="141">
        <f t="shared" si="66"/>
        <v>14.54224403675216</v>
      </c>
    </row>
    <row r="408" spans="1:8" s="38" customFormat="1" ht="25.5">
      <c r="A408" s="84"/>
      <c r="B408" s="142"/>
      <c r="C408" s="84" t="s">
        <v>313</v>
      </c>
      <c r="D408" s="140" t="s">
        <v>518</v>
      </c>
      <c r="E408" s="187">
        <f>187.2+111.6</f>
        <v>298.79999999999995</v>
      </c>
      <c r="F408" s="187">
        <f>21.4</f>
        <v>21.4</v>
      </c>
      <c r="G408" s="187">
        <f>E408-F408</f>
        <v>277.4</v>
      </c>
      <c r="H408" s="141">
        <f t="shared" si="66"/>
        <v>7.161981258366801</v>
      </c>
    </row>
    <row r="409" spans="1:8" s="38" customFormat="1" ht="12.75">
      <c r="A409" s="84"/>
      <c r="B409" s="142"/>
      <c r="C409" s="84" t="s">
        <v>314</v>
      </c>
      <c r="D409" s="140" t="s">
        <v>315</v>
      </c>
      <c r="E409" s="187">
        <v>15.4</v>
      </c>
      <c r="F409" s="187">
        <v>2</v>
      </c>
      <c r="G409" s="187">
        <f>E409-F409</f>
        <v>13.4</v>
      </c>
      <c r="H409" s="141">
        <f t="shared" si="66"/>
        <v>12.987012987012985</v>
      </c>
    </row>
    <row r="410" spans="1:8" s="139" customFormat="1" ht="12.75">
      <c r="A410" s="29"/>
      <c r="B410" s="142" t="s">
        <v>750</v>
      </c>
      <c r="C410" s="84"/>
      <c r="D410" s="160" t="s">
        <v>633</v>
      </c>
      <c r="E410" s="187">
        <f>E411</f>
        <v>1766.1999999999998</v>
      </c>
      <c r="F410" s="187">
        <f>F411</f>
        <v>275.59999999999997</v>
      </c>
      <c r="G410" s="187">
        <f>G411</f>
        <v>1490.6</v>
      </c>
      <c r="H410" s="141">
        <f t="shared" si="60"/>
        <v>15.60412184350583</v>
      </c>
    </row>
    <row r="411" spans="1:8" s="139" customFormat="1" ht="25.5">
      <c r="A411" s="29"/>
      <c r="B411" s="142" t="s">
        <v>751</v>
      </c>
      <c r="C411" s="84"/>
      <c r="D411" s="160" t="s">
        <v>864</v>
      </c>
      <c r="E411" s="187">
        <f>E412+E413</f>
        <v>1766.1999999999998</v>
      </c>
      <c r="F411" s="187">
        <f>F412+F413</f>
        <v>275.59999999999997</v>
      </c>
      <c r="G411" s="187">
        <f>G412+G413</f>
        <v>1490.6</v>
      </c>
      <c r="H411" s="159">
        <f t="shared" si="60"/>
        <v>15.60412184350583</v>
      </c>
    </row>
    <row r="412" spans="1:8" s="139" customFormat="1" ht="51">
      <c r="A412" s="20"/>
      <c r="B412" s="142"/>
      <c r="C412" s="84" t="s">
        <v>312</v>
      </c>
      <c r="D412" s="140" t="s">
        <v>517</v>
      </c>
      <c r="E412" s="187">
        <f>1205.5+1+364.1</f>
        <v>1570.6</v>
      </c>
      <c r="F412" s="187">
        <f>196.7+54.5</f>
        <v>251.2</v>
      </c>
      <c r="G412" s="187">
        <f>E412-F412</f>
        <v>1319.3999999999999</v>
      </c>
      <c r="H412" s="141">
        <f t="shared" si="60"/>
        <v>15.99388768623456</v>
      </c>
    </row>
    <row r="413" spans="1:8" s="139" customFormat="1" ht="25.5">
      <c r="A413" s="20"/>
      <c r="B413" s="142"/>
      <c r="C413" s="84" t="s">
        <v>313</v>
      </c>
      <c r="D413" s="140" t="s">
        <v>518</v>
      </c>
      <c r="E413" s="188">
        <f>155.6+40</f>
        <v>195.6</v>
      </c>
      <c r="F413" s="188">
        <f>24.4</f>
        <v>24.4</v>
      </c>
      <c r="G413" s="187">
        <f>E413-F413</f>
        <v>171.2</v>
      </c>
      <c r="H413" s="141">
        <f t="shared" si="60"/>
        <v>12.47443762781186</v>
      </c>
    </row>
    <row r="414" spans="1:8" s="139" customFormat="1" ht="12.75">
      <c r="A414" s="29" t="s">
        <v>441</v>
      </c>
      <c r="B414" s="155"/>
      <c r="C414" s="29"/>
      <c r="D414" s="186" t="s">
        <v>453</v>
      </c>
      <c r="E414" s="199">
        <f>E415</f>
        <v>25546</v>
      </c>
      <c r="F414" s="199">
        <f>F415</f>
        <v>7091.9</v>
      </c>
      <c r="G414" s="199">
        <f>G415</f>
        <v>18454.100000000002</v>
      </c>
      <c r="H414" s="161">
        <f t="shared" si="60"/>
        <v>27.76129335316683</v>
      </c>
    </row>
    <row r="415" spans="1:8" s="38" customFormat="1" ht="12.75">
      <c r="A415" s="29" t="s">
        <v>442</v>
      </c>
      <c r="B415" s="155"/>
      <c r="C415" s="29"/>
      <c r="D415" s="186" t="s">
        <v>443</v>
      </c>
      <c r="E415" s="199">
        <f>E416+E420</f>
        <v>25546</v>
      </c>
      <c r="F415" s="199">
        <f>F416+F420</f>
        <v>7091.9</v>
      </c>
      <c r="G415" s="199">
        <f>G416+G420</f>
        <v>18454.100000000002</v>
      </c>
      <c r="H415" s="156">
        <f t="shared" si="60"/>
        <v>27.76129335316683</v>
      </c>
    </row>
    <row r="416" spans="1:8" s="38" customFormat="1" ht="51" hidden="1">
      <c r="A416" s="29"/>
      <c r="B416" s="155" t="s">
        <v>674</v>
      </c>
      <c r="C416" s="29"/>
      <c r="D416" s="136" t="s">
        <v>618</v>
      </c>
      <c r="E416" s="200">
        <f aca="true" t="shared" si="67" ref="E416:G418">E417</f>
        <v>0</v>
      </c>
      <c r="F416" s="200">
        <f t="shared" si="67"/>
        <v>0</v>
      </c>
      <c r="G416" s="200">
        <f t="shared" si="67"/>
        <v>0</v>
      </c>
      <c r="H416" s="156" t="str">
        <f t="shared" si="60"/>
        <v>-</v>
      </c>
    </row>
    <row r="417" spans="1:8" s="38" customFormat="1" ht="51" hidden="1">
      <c r="A417" s="29"/>
      <c r="B417" s="162" t="s">
        <v>675</v>
      </c>
      <c r="C417" s="84"/>
      <c r="D417" s="158" t="s">
        <v>832</v>
      </c>
      <c r="E417" s="188">
        <f t="shared" si="67"/>
        <v>0</v>
      </c>
      <c r="F417" s="188">
        <f t="shared" si="67"/>
        <v>0</v>
      </c>
      <c r="G417" s="188">
        <f t="shared" si="67"/>
        <v>0</v>
      </c>
      <c r="H417" s="159" t="str">
        <f t="shared" si="60"/>
        <v>-</v>
      </c>
    </row>
    <row r="418" spans="1:8" s="38" customFormat="1" ht="25.5" hidden="1">
      <c r="A418" s="29"/>
      <c r="B418" s="142" t="s">
        <v>676</v>
      </c>
      <c r="C418" s="84"/>
      <c r="D418" s="160" t="s">
        <v>833</v>
      </c>
      <c r="E418" s="188">
        <f t="shared" si="67"/>
        <v>0</v>
      </c>
      <c r="F418" s="188">
        <f t="shared" si="67"/>
        <v>0</v>
      </c>
      <c r="G418" s="188">
        <f t="shared" si="67"/>
        <v>0</v>
      </c>
      <c r="H418" s="159" t="str">
        <f t="shared" si="60"/>
        <v>-</v>
      </c>
    </row>
    <row r="419" spans="1:8" s="38" customFormat="1" ht="25.5" hidden="1">
      <c r="A419" s="29"/>
      <c r="B419" s="142"/>
      <c r="C419" s="84" t="s">
        <v>321</v>
      </c>
      <c r="D419" s="140" t="s">
        <v>322</v>
      </c>
      <c r="E419" s="188">
        <v>0</v>
      </c>
      <c r="F419" s="188">
        <v>0</v>
      </c>
      <c r="G419" s="187">
        <f>E419-F419</f>
        <v>0</v>
      </c>
      <c r="H419" s="159" t="str">
        <f t="shared" si="60"/>
        <v>-</v>
      </c>
    </row>
    <row r="420" spans="1:8" s="38" customFormat="1" ht="67.5" customHeight="1">
      <c r="A420" s="84"/>
      <c r="B420" s="155" t="s">
        <v>718</v>
      </c>
      <c r="C420" s="29"/>
      <c r="D420" s="136" t="s">
        <v>635</v>
      </c>
      <c r="E420" s="199">
        <f>E421+E437+E441</f>
        <v>25546</v>
      </c>
      <c r="F420" s="199">
        <f>F421+F437+F441</f>
        <v>7091.9</v>
      </c>
      <c r="G420" s="199">
        <f>G421+G437+G441</f>
        <v>18454.100000000002</v>
      </c>
      <c r="H420" s="156">
        <f t="shared" si="60"/>
        <v>27.76129335316683</v>
      </c>
    </row>
    <row r="421" spans="1:8" s="38" customFormat="1" ht="12.75">
      <c r="A421" s="34"/>
      <c r="B421" s="162" t="s">
        <v>719</v>
      </c>
      <c r="C421" s="84"/>
      <c r="D421" s="158" t="s">
        <v>639</v>
      </c>
      <c r="E421" s="187">
        <f>E422+E425+E428+E431+E434</f>
        <v>23758.8</v>
      </c>
      <c r="F421" s="187">
        <f>F422+F425+F428+F431+F434</f>
        <v>6931.9</v>
      </c>
      <c r="G421" s="187">
        <f>G422+G425+G428+G431+G434</f>
        <v>16826.9</v>
      </c>
      <c r="H421" s="141">
        <f t="shared" si="60"/>
        <v>29.17613684192804</v>
      </c>
    </row>
    <row r="422" spans="1:8" s="38" customFormat="1" ht="38.25">
      <c r="A422" s="34"/>
      <c r="B422" s="142" t="s">
        <v>720</v>
      </c>
      <c r="C422" s="84"/>
      <c r="D422" s="160" t="s">
        <v>863</v>
      </c>
      <c r="E422" s="187">
        <f aca="true" t="shared" si="68" ref="E422:G423">E423</f>
        <v>10124.6</v>
      </c>
      <c r="F422" s="187">
        <f t="shared" si="68"/>
        <v>3037.4</v>
      </c>
      <c r="G422" s="187">
        <f t="shared" si="68"/>
        <v>7087.200000000001</v>
      </c>
      <c r="H422" s="141">
        <f t="shared" si="60"/>
        <v>30.000197538668193</v>
      </c>
    </row>
    <row r="423" spans="1:8" s="38" customFormat="1" ht="25.5">
      <c r="A423" s="34"/>
      <c r="B423" s="142" t="s">
        <v>721</v>
      </c>
      <c r="C423" s="84"/>
      <c r="D423" s="160" t="s">
        <v>864</v>
      </c>
      <c r="E423" s="187">
        <f t="shared" si="68"/>
        <v>10124.6</v>
      </c>
      <c r="F423" s="187">
        <f t="shared" si="68"/>
        <v>3037.4</v>
      </c>
      <c r="G423" s="187">
        <f t="shared" si="68"/>
        <v>7087.200000000001</v>
      </c>
      <c r="H423" s="141">
        <f t="shared" si="60"/>
        <v>30.000197538668193</v>
      </c>
    </row>
    <row r="424" spans="1:8" s="38" customFormat="1" ht="25.5">
      <c r="A424" s="34"/>
      <c r="B424" s="142"/>
      <c r="C424" s="84" t="s">
        <v>321</v>
      </c>
      <c r="D424" s="140" t="s">
        <v>322</v>
      </c>
      <c r="E424" s="187">
        <v>10124.6</v>
      </c>
      <c r="F424" s="187">
        <v>3037.4</v>
      </c>
      <c r="G424" s="187">
        <f>E424-F424</f>
        <v>7087.200000000001</v>
      </c>
      <c r="H424" s="141">
        <f t="shared" si="60"/>
        <v>30.000197538668193</v>
      </c>
    </row>
    <row r="425" spans="1:8" s="38" customFormat="1" ht="42" customHeight="1">
      <c r="A425" s="34"/>
      <c r="B425" s="142" t="s">
        <v>722</v>
      </c>
      <c r="C425" s="84"/>
      <c r="D425" s="140" t="s">
        <v>865</v>
      </c>
      <c r="E425" s="187">
        <f aca="true" t="shared" si="69" ref="E425:G426">E426</f>
        <v>6519.9</v>
      </c>
      <c r="F425" s="187">
        <f t="shared" si="69"/>
        <v>1956</v>
      </c>
      <c r="G425" s="187">
        <f t="shared" si="69"/>
        <v>4563.9</v>
      </c>
      <c r="H425" s="141">
        <f t="shared" si="60"/>
        <v>30.000460129756597</v>
      </c>
    </row>
    <row r="426" spans="1:8" s="38" customFormat="1" ht="25.5">
      <c r="A426" s="34"/>
      <c r="B426" s="84" t="s">
        <v>723</v>
      </c>
      <c r="C426" s="84"/>
      <c r="D426" s="160" t="s">
        <v>864</v>
      </c>
      <c r="E426" s="187">
        <f t="shared" si="69"/>
        <v>6519.9</v>
      </c>
      <c r="F426" s="187">
        <f t="shared" si="69"/>
        <v>1956</v>
      </c>
      <c r="G426" s="187">
        <f t="shared" si="69"/>
        <v>4563.9</v>
      </c>
      <c r="H426" s="141">
        <f t="shared" si="60"/>
        <v>30.000460129756597</v>
      </c>
    </row>
    <row r="427" spans="1:8" s="38" customFormat="1" ht="25.5">
      <c r="A427" s="34"/>
      <c r="B427" s="142"/>
      <c r="C427" s="84" t="s">
        <v>321</v>
      </c>
      <c r="D427" s="140" t="s">
        <v>322</v>
      </c>
      <c r="E427" s="187">
        <v>6519.9</v>
      </c>
      <c r="F427" s="187">
        <v>1956</v>
      </c>
      <c r="G427" s="187">
        <f>E427-F427</f>
        <v>4563.9</v>
      </c>
      <c r="H427" s="159">
        <f t="shared" si="60"/>
        <v>30.000460129756597</v>
      </c>
    </row>
    <row r="428" spans="1:8" s="38" customFormat="1" ht="32.25" customHeight="1">
      <c r="A428" s="34"/>
      <c r="B428" s="142" t="s">
        <v>724</v>
      </c>
      <c r="C428" s="84"/>
      <c r="D428" s="160" t="s">
        <v>866</v>
      </c>
      <c r="E428" s="187">
        <f aca="true" t="shared" si="70" ref="E428:G429">E429</f>
        <v>6074</v>
      </c>
      <c r="F428" s="187">
        <f t="shared" si="70"/>
        <v>1822.2</v>
      </c>
      <c r="G428" s="187">
        <f t="shared" si="70"/>
        <v>4251.8</v>
      </c>
      <c r="H428" s="159">
        <f t="shared" si="60"/>
        <v>30</v>
      </c>
    </row>
    <row r="429" spans="1:8" s="38" customFormat="1" ht="25.5">
      <c r="A429" s="34"/>
      <c r="B429" s="142" t="s">
        <v>725</v>
      </c>
      <c r="C429" s="84"/>
      <c r="D429" s="160" t="s">
        <v>864</v>
      </c>
      <c r="E429" s="187">
        <f t="shared" si="70"/>
        <v>6074</v>
      </c>
      <c r="F429" s="187">
        <f t="shared" si="70"/>
        <v>1822.2</v>
      </c>
      <c r="G429" s="187">
        <f t="shared" si="70"/>
        <v>4251.8</v>
      </c>
      <c r="H429" s="141">
        <f t="shared" si="60"/>
        <v>30</v>
      </c>
    </row>
    <row r="430" spans="1:8" s="38" customFormat="1" ht="33" customHeight="1">
      <c r="A430" s="34"/>
      <c r="B430" s="142"/>
      <c r="C430" s="84" t="s">
        <v>321</v>
      </c>
      <c r="D430" s="140" t="s">
        <v>322</v>
      </c>
      <c r="E430" s="187">
        <f>6529.7-455.7</f>
        <v>6074</v>
      </c>
      <c r="F430" s="187">
        <v>1822.2</v>
      </c>
      <c r="G430" s="187">
        <f>E430-F430</f>
        <v>4251.8</v>
      </c>
      <c r="H430" s="141">
        <f t="shared" si="60"/>
        <v>30</v>
      </c>
    </row>
    <row r="431" spans="1:8" s="38" customFormat="1" ht="25.5">
      <c r="A431" s="34"/>
      <c r="B431" s="142" t="s">
        <v>726</v>
      </c>
      <c r="C431" s="84"/>
      <c r="D431" s="140" t="s">
        <v>867</v>
      </c>
      <c r="E431" s="187">
        <f aca="true" t="shared" si="71" ref="E431:G432">E432</f>
        <v>990.3</v>
      </c>
      <c r="F431" s="187">
        <f t="shared" si="71"/>
        <v>116.3</v>
      </c>
      <c r="G431" s="187">
        <f t="shared" si="71"/>
        <v>874</v>
      </c>
      <c r="H431" s="141">
        <f t="shared" si="60"/>
        <v>11.743915985055034</v>
      </c>
    </row>
    <row r="432" spans="1:8" s="38" customFormat="1" ht="26.25" customHeight="1">
      <c r="A432" s="34"/>
      <c r="B432" s="142" t="s">
        <v>727</v>
      </c>
      <c r="C432" s="84"/>
      <c r="D432" s="164" t="s">
        <v>868</v>
      </c>
      <c r="E432" s="187">
        <f t="shared" si="71"/>
        <v>990.3</v>
      </c>
      <c r="F432" s="187">
        <f t="shared" si="71"/>
        <v>116.3</v>
      </c>
      <c r="G432" s="187">
        <f t="shared" si="71"/>
        <v>874</v>
      </c>
      <c r="H432" s="159">
        <f t="shared" si="60"/>
        <v>11.743915985055034</v>
      </c>
    </row>
    <row r="433" spans="1:8" s="38" customFormat="1" ht="29.25" customHeight="1">
      <c r="A433" s="34"/>
      <c r="B433" s="142"/>
      <c r="C433" s="84" t="s">
        <v>313</v>
      </c>
      <c r="D433" s="140" t="s">
        <v>518</v>
      </c>
      <c r="E433" s="187">
        <v>990.3</v>
      </c>
      <c r="F433" s="187">
        <v>116.3</v>
      </c>
      <c r="G433" s="187">
        <f>E433-F433</f>
        <v>874</v>
      </c>
      <c r="H433" s="159">
        <f t="shared" si="60"/>
        <v>11.743915985055034</v>
      </c>
    </row>
    <row r="434" spans="1:8" s="38" customFormat="1" ht="42.75" customHeight="1">
      <c r="A434" s="34"/>
      <c r="B434" s="142" t="s">
        <v>728</v>
      </c>
      <c r="C434" s="84"/>
      <c r="D434" s="160" t="s">
        <v>869</v>
      </c>
      <c r="E434" s="187">
        <f aca="true" t="shared" si="72" ref="E434:G435">E435</f>
        <v>50</v>
      </c>
      <c r="F434" s="187">
        <f t="shared" si="72"/>
        <v>0</v>
      </c>
      <c r="G434" s="187">
        <f t="shared" si="72"/>
        <v>50</v>
      </c>
      <c r="H434" s="159">
        <f t="shared" si="60"/>
        <v>0</v>
      </c>
    </row>
    <row r="435" spans="1:8" s="38" customFormat="1" ht="38.25">
      <c r="A435" s="34"/>
      <c r="B435" s="142" t="s">
        <v>729</v>
      </c>
      <c r="C435" s="84"/>
      <c r="D435" s="160" t="s">
        <v>870</v>
      </c>
      <c r="E435" s="187">
        <f t="shared" si="72"/>
        <v>50</v>
      </c>
      <c r="F435" s="187">
        <f t="shared" si="72"/>
        <v>0</v>
      </c>
      <c r="G435" s="187">
        <f t="shared" si="72"/>
        <v>50</v>
      </c>
      <c r="H435" s="141">
        <f t="shared" si="60"/>
        <v>0</v>
      </c>
    </row>
    <row r="436" spans="1:8" s="38" customFormat="1" ht="27.75" customHeight="1">
      <c r="A436" s="34"/>
      <c r="B436" s="142"/>
      <c r="C436" s="84" t="s">
        <v>313</v>
      </c>
      <c r="D436" s="140" t="s">
        <v>518</v>
      </c>
      <c r="E436" s="187">
        <v>50</v>
      </c>
      <c r="F436" s="187">
        <v>0</v>
      </c>
      <c r="G436" s="187">
        <f>E436-F436</f>
        <v>50</v>
      </c>
      <c r="H436" s="141">
        <f>IF(E436=0,"-",F436/E436*100)</f>
        <v>0</v>
      </c>
    </row>
    <row r="437" spans="1:8" s="38" customFormat="1" ht="27.75" customHeight="1">
      <c r="A437" s="34"/>
      <c r="B437" s="162" t="s">
        <v>742</v>
      </c>
      <c r="C437" s="84"/>
      <c r="D437" s="158" t="s">
        <v>637</v>
      </c>
      <c r="E437" s="187">
        <f>E438</f>
        <v>1587.2</v>
      </c>
      <c r="F437" s="187">
        <f aca="true" t="shared" si="73" ref="F437:G439">F438</f>
        <v>160</v>
      </c>
      <c r="G437" s="187">
        <f t="shared" si="73"/>
        <v>1427.2</v>
      </c>
      <c r="H437" s="141">
        <f aca="true" t="shared" si="74" ref="H437:H444">IF(E437=0,"-",F437/E437*100)</f>
        <v>10.080645161290322</v>
      </c>
    </row>
    <row r="438" spans="1:8" s="38" customFormat="1" ht="27.75" customHeight="1">
      <c r="A438" s="34"/>
      <c r="B438" s="142" t="s">
        <v>743</v>
      </c>
      <c r="C438" s="84"/>
      <c r="D438" s="160" t="s">
        <v>877</v>
      </c>
      <c r="E438" s="187">
        <f>E439</f>
        <v>1587.2</v>
      </c>
      <c r="F438" s="187">
        <f t="shared" si="73"/>
        <v>160</v>
      </c>
      <c r="G438" s="187">
        <f t="shared" si="73"/>
        <v>1427.2</v>
      </c>
      <c r="H438" s="141">
        <f t="shared" si="74"/>
        <v>10.080645161290322</v>
      </c>
    </row>
    <row r="439" spans="1:8" s="38" customFormat="1" ht="45.75" customHeight="1">
      <c r="A439" s="34"/>
      <c r="B439" s="142" t="s">
        <v>744</v>
      </c>
      <c r="C439" s="84"/>
      <c r="D439" s="160" t="s">
        <v>878</v>
      </c>
      <c r="E439" s="187">
        <f>E440</f>
        <v>1587.2</v>
      </c>
      <c r="F439" s="187">
        <f t="shared" si="73"/>
        <v>160</v>
      </c>
      <c r="G439" s="187">
        <f t="shared" si="73"/>
        <v>1427.2</v>
      </c>
      <c r="H439" s="141">
        <f t="shared" si="74"/>
        <v>10.080645161290322</v>
      </c>
    </row>
    <row r="440" spans="1:8" s="38" customFormat="1" ht="27.75" customHeight="1">
      <c r="A440" s="34"/>
      <c r="B440" s="142"/>
      <c r="C440" s="84" t="s">
        <v>321</v>
      </c>
      <c r="D440" s="140" t="s">
        <v>322</v>
      </c>
      <c r="E440" s="187">
        <v>1587.2</v>
      </c>
      <c r="F440" s="187">
        <v>160</v>
      </c>
      <c r="G440" s="187">
        <f>E440-F440</f>
        <v>1427.2</v>
      </c>
      <c r="H440" s="141">
        <f t="shared" si="74"/>
        <v>10.080645161290322</v>
      </c>
    </row>
    <row r="441" spans="1:8" s="38" customFormat="1" ht="57.75" customHeight="1">
      <c r="A441" s="34"/>
      <c r="B441" s="162" t="s">
        <v>146</v>
      </c>
      <c r="C441" s="170"/>
      <c r="D441" s="182" t="s">
        <v>147</v>
      </c>
      <c r="E441" s="187">
        <f>E442</f>
        <v>200</v>
      </c>
      <c r="F441" s="187">
        <f aca="true" t="shared" si="75" ref="F441:G443">F442</f>
        <v>0</v>
      </c>
      <c r="G441" s="187">
        <f t="shared" si="75"/>
        <v>200</v>
      </c>
      <c r="H441" s="141">
        <f t="shared" si="74"/>
        <v>0</v>
      </c>
    </row>
    <row r="442" spans="1:8" s="38" customFormat="1" ht="54.75" customHeight="1">
      <c r="A442" s="34"/>
      <c r="B442" s="142" t="s">
        <v>148</v>
      </c>
      <c r="C442" s="84"/>
      <c r="D442" s="140" t="s">
        <v>832</v>
      </c>
      <c r="E442" s="187">
        <f>E443</f>
        <v>200</v>
      </c>
      <c r="F442" s="187">
        <f t="shared" si="75"/>
        <v>0</v>
      </c>
      <c r="G442" s="187">
        <f t="shared" si="75"/>
        <v>200</v>
      </c>
      <c r="H442" s="141">
        <f t="shared" si="74"/>
        <v>0</v>
      </c>
    </row>
    <row r="443" spans="1:8" s="38" customFormat="1" ht="41.25" customHeight="1">
      <c r="A443" s="34"/>
      <c r="B443" s="142" t="s">
        <v>149</v>
      </c>
      <c r="C443" s="84"/>
      <c r="D443" s="140" t="s">
        <v>150</v>
      </c>
      <c r="E443" s="187">
        <f>E444</f>
        <v>200</v>
      </c>
      <c r="F443" s="187">
        <f t="shared" si="75"/>
        <v>0</v>
      </c>
      <c r="G443" s="187">
        <f t="shared" si="75"/>
        <v>200</v>
      </c>
      <c r="H443" s="141">
        <f t="shared" si="74"/>
        <v>0</v>
      </c>
    </row>
    <row r="444" spans="1:8" s="38" customFormat="1" ht="30.75" customHeight="1">
      <c r="A444" s="34"/>
      <c r="B444" s="142"/>
      <c r="C444" s="84" t="s">
        <v>321</v>
      </c>
      <c r="D444" s="140" t="s">
        <v>322</v>
      </c>
      <c r="E444" s="187">
        <v>200</v>
      </c>
      <c r="F444" s="187">
        <v>0</v>
      </c>
      <c r="G444" s="187">
        <f>E444-F444</f>
        <v>200</v>
      </c>
      <c r="H444" s="141">
        <f t="shared" si="74"/>
        <v>0</v>
      </c>
    </row>
    <row r="445" spans="1:8" s="38" customFormat="1" ht="21.75" customHeight="1" hidden="1">
      <c r="A445" s="20" t="s">
        <v>100</v>
      </c>
      <c r="B445" s="155"/>
      <c r="C445" s="29"/>
      <c r="D445" s="185" t="s">
        <v>102</v>
      </c>
      <c r="E445" s="199">
        <f aca="true" t="shared" si="76" ref="E445:F450">E446</f>
        <v>0</v>
      </c>
      <c r="F445" s="199">
        <f t="shared" si="76"/>
        <v>0</v>
      </c>
      <c r="G445" s="199">
        <f aca="true" t="shared" si="77" ref="G445:G451">E445-F445</f>
        <v>0</v>
      </c>
      <c r="H445" s="161" t="str">
        <f aca="true" t="shared" si="78" ref="H445:H451">IF(E445=0,"-",F445/E445*100)</f>
        <v>-</v>
      </c>
    </row>
    <row r="446" spans="1:8" s="38" customFormat="1" ht="21" customHeight="1" hidden="1">
      <c r="A446" s="20" t="s">
        <v>101</v>
      </c>
      <c r="B446" s="155"/>
      <c r="C446" s="29"/>
      <c r="D446" s="185" t="s">
        <v>103</v>
      </c>
      <c r="E446" s="199">
        <f t="shared" si="76"/>
        <v>0</v>
      </c>
      <c r="F446" s="199">
        <f t="shared" si="76"/>
        <v>0</v>
      </c>
      <c r="G446" s="199">
        <f t="shared" si="77"/>
        <v>0</v>
      </c>
      <c r="H446" s="161" t="str">
        <f t="shared" si="78"/>
        <v>-</v>
      </c>
    </row>
    <row r="447" spans="1:8" s="38" customFormat="1" ht="49.5" customHeight="1" hidden="1">
      <c r="A447" s="34"/>
      <c r="B447" s="155" t="s">
        <v>779</v>
      </c>
      <c r="C447" s="29"/>
      <c r="D447" s="165" t="s">
        <v>621</v>
      </c>
      <c r="E447" s="199">
        <f t="shared" si="76"/>
        <v>0</v>
      </c>
      <c r="F447" s="199">
        <f t="shared" si="76"/>
        <v>0</v>
      </c>
      <c r="G447" s="199">
        <f t="shared" si="77"/>
        <v>0</v>
      </c>
      <c r="H447" s="161" t="str">
        <f t="shared" si="78"/>
        <v>-</v>
      </c>
    </row>
    <row r="448" spans="1:8" ht="30" customHeight="1" hidden="1">
      <c r="A448" s="34"/>
      <c r="B448" s="162" t="s">
        <v>791</v>
      </c>
      <c r="C448" s="84"/>
      <c r="D448" s="166" t="s">
        <v>631</v>
      </c>
      <c r="E448" s="187">
        <f t="shared" si="76"/>
        <v>0</v>
      </c>
      <c r="F448" s="187">
        <f t="shared" si="76"/>
        <v>0</v>
      </c>
      <c r="G448" s="187">
        <f t="shared" si="77"/>
        <v>0</v>
      </c>
      <c r="H448" s="141" t="str">
        <f t="shared" si="78"/>
        <v>-</v>
      </c>
    </row>
    <row r="449" spans="1:8" ht="19.5" customHeight="1" hidden="1">
      <c r="A449" s="34"/>
      <c r="B449" s="142" t="s">
        <v>797</v>
      </c>
      <c r="C449" s="84"/>
      <c r="D449" s="163" t="s">
        <v>24</v>
      </c>
      <c r="E449" s="187">
        <f t="shared" si="76"/>
        <v>0</v>
      </c>
      <c r="F449" s="187">
        <f t="shared" si="76"/>
        <v>0</v>
      </c>
      <c r="G449" s="187">
        <f t="shared" si="77"/>
        <v>0</v>
      </c>
      <c r="H449" s="141" t="str">
        <f t="shared" si="78"/>
        <v>-</v>
      </c>
    </row>
    <row r="450" spans="1:8" ht="51" hidden="1">
      <c r="A450" s="34"/>
      <c r="B450" s="142" t="s">
        <v>74</v>
      </c>
      <c r="C450" s="84"/>
      <c r="D450" s="140" t="s">
        <v>81</v>
      </c>
      <c r="E450" s="187">
        <f t="shared" si="76"/>
        <v>0</v>
      </c>
      <c r="F450" s="187">
        <f t="shared" si="76"/>
        <v>0</v>
      </c>
      <c r="G450" s="187">
        <f t="shared" si="77"/>
        <v>0</v>
      </c>
      <c r="H450" s="141" t="str">
        <f t="shared" si="78"/>
        <v>-</v>
      </c>
    </row>
    <row r="451" spans="1:8" ht="25.5" hidden="1">
      <c r="A451" s="34"/>
      <c r="B451" s="142"/>
      <c r="C451" s="84" t="s">
        <v>313</v>
      </c>
      <c r="D451" s="140" t="s">
        <v>518</v>
      </c>
      <c r="E451" s="187">
        <v>0</v>
      </c>
      <c r="F451" s="187">
        <v>0</v>
      </c>
      <c r="G451" s="187">
        <f t="shared" si="77"/>
        <v>0</v>
      </c>
      <c r="H451" s="141" t="str">
        <f t="shared" si="78"/>
        <v>-</v>
      </c>
    </row>
    <row r="452" spans="1:8" ht="12.75">
      <c r="A452" s="29" t="s">
        <v>418</v>
      </c>
      <c r="B452" s="155"/>
      <c r="C452" s="29"/>
      <c r="D452" s="186" t="s">
        <v>419</v>
      </c>
      <c r="E452" s="199">
        <f>E453+E457</f>
        <v>1400.6</v>
      </c>
      <c r="F452" s="199">
        <f>F453+F457</f>
        <v>88.6</v>
      </c>
      <c r="G452" s="199">
        <f>G453+G457</f>
        <v>1312</v>
      </c>
      <c r="H452" s="156">
        <f aca="true" t="shared" si="79" ref="H452:H512">IF(E452=0,"-",F452/E452*100)</f>
        <v>6.325860345566187</v>
      </c>
    </row>
    <row r="453" spans="1:8" ht="12.75">
      <c r="A453" s="29" t="s">
        <v>640</v>
      </c>
      <c r="B453" s="155"/>
      <c r="C453" s="29"/>
      <c r="D453" s="186" t="s">
        <v>641</v>
      </c>
      <c r="E453" s="199">
        <f aca="true" t="shared" si="80" ref="E453:G455">E454</f>
        <v>263.8</v>
      </c>
      <c r="F453" s="199">
        <f t="shared" si="80"/>
        <v>66.6</v>
      </c>
      <c r="G453" s="199">
        <f t="shared" si="80"/>
        <v>197.20000000000002</v>
      </c>
      <c r="H453" s="156">
        <f t="shared" si="79"/>
        <v>25.246398786959816</v>
      </c>
    </row>
    <row r="454" spans="1:8" ht="12.75">
      <c r="A454" s="29"/>
      <c r="B454" s="155" t="s">
        <v>820</v>
      </c>
      <c r="C454" s="29"/>
      <c r="D454" s="186" t="s">
        <v>642</v>
      </c>
      <c r="E454" s="199">
        <f t="shared" si="80"/>
        <v>263.8</v>
      </c>
      <c r="F454" s="199">
        <f t="shared" si="80"/>
        <v>66.6</v>
      </c>
      <c r="G454" s="199">
        <f t="shared" si="80"/>
        <v>197.20000000000002</v>
      </c>
      <c r="H454" s="156">
        <f t="shared" si="79"/>
        <v>25.246398786959816</v>
      </c>
    </row>
    <row r="455" spans="1:8" ht="51">
      <c r="A455" s="84"/>
      <c r="B455" s="142" t="s">
        <v>821</v>
      </c>
      <c r="C455" s="84"/>
      <c r="D455" s="164" t="s">
        <v>643</v>
      </c>
      <c r="E455" s="187">
        <f t="shared" si="80"/>
        <v>263.8</v>
      </c>
      <c r="F455" s="187">
        <f t="shared" si="80"/>
        <v>66.6</v>
      </c>
      <c r="G455" s="187">
        <f t="shared" si="80"/>
        <v>197.20000000000002</v>
      </c>
      <c r="H455" s="159">
        <f t="shared" si="79"/>
        <v>25.246398786959816</v>
      </c>
    </row>
    <row r="456" spans="1:8" ht="12.75">
      <c r="A456" s="84"/>
      <c r="B456" s="142"/>
      <c r="C456" s="84" t="s">
        <v>316</v>
      </c>
      <c r="D456" s="140" t="s">
        <v>317</v>
      </c>
      <c r="E456" s="187">
        <v>263.8</v>
      </c>
      <c r="F456" s="187">
        <v>66.6</v>
      </c>
      <c r="G456" s="187">
        <f>E456-F456</f>
        <v>197.20000000000002</v>
      </c>
      <c r="H456" s="159">
        <f t="shared" si="79"/>
        <v>25.246398786959816</v>
      </c>
    </row>
    <row r="457" spans="1:8" ht="12.75">
      <c r="A457" s="29" t="s">
        <v>420</v>
      </c>
      <c r="B457" s="155"/>
      <c r="C457" s="29"/>
      <c r="D457" s="186" t="s">
        <v>421</v>
      </c>
      <c r="E457" s="199">
        <f>E458+E469</f>
        <v>1136.8</v>
      </c>
      <c r="F457" s="199">
        <f>F458+F469</f>
        <v>22</v>
      </c>
      <c r="G457" s="199">
        <f>G458+G469</f>
        <v>1114.8</v>
      </c>
      <c r="H457" s="156">
        <f t="shared" si="79"/>
        <v>1.935256861365236</v>
      </c>
    </row>
    <row r="458" spans="1:8" ht="25.5">
      <c r="A458" s="29"/>
      <c r="B458" s="155" t="s">
        <v>752</v>
      </c>
      <c r="C458" s="29"/>
      <c r="D458" s="136" t="s">
        <v>624</v>
      </c>
      <c r="E458" s="200">
        <f>E459+E463</f>
        <v>800</v>
      </c>
      <c r="F458" s="200">
        <f>F459+F463</f>
        <v>0</v>
      </c>
      <c r="G458" s="200">
        <f>G459+G463</f>
        <v>800</v>
      </c>
      <c r="H458" s="156">
        <f t="shared" si="79"/>
        <v>0</v>
      </c>
    </row>
    <row r="459" spans="1:8" ht="25.5">
      <c r="A459" s="29"/>
      <c r="B459" s="162" t="s">
        <v>753</v>
      </c>
      <c r="C459" s="84"/>
      <c r="D459" s="158" t="s">
        <v>644</v>
      </c>
      <c r="E459" s="187">
        <f aca="true" t="shared" si="81" ref="E459:G461">E460</f>
        <v>800</v>
      </c>
      <c r="F459" s="187">
        <f t="shared" si="81"/>
        <v>0</v>
      </c>
      <c r="G459" s="187">
        <f t="shared" si="81"/>
        <v>800</v>
      </c>
      <c r="H459" s="159">
        <f t="shared" si="79"/>
        <v>0</v>
      </c>
    </row>
    <row r="460" spans="1:8" s="24" customFormat="1" ht="25.5">
      <c r="A460" s="29"/>
      <c r="B460" s="142" t="s">
        <v>754</v>
      </c>
      <c r="C460" s="84"/>
      <c r="D460" s="160" t="s">
        <v>880</v>
      </c>
      <c r="E460" s="187">
        <f t="shared" si="81"/>
        <v>800</v>
      </c>
      <c r="F460" s="187">
        <f t="shared" si="81"/>
        <v>0</v>
      </c>
      <c r="G460" s="187">
        <f t="shared" si="81"/>
        <v>800</v>
      </c>
      <c r="H460" s="159">
        <f t="shared" si="79"/>
        <v>0</v>
      </c>
    </row>
    <row r="461" spans="1:8" ht="25.5">
      <c r="A461" s="84"/>
      <c r="B461" s="142" t="s">
        <v>177</v>
      </c>
      <c r="C461" s="84"/>
      <c r="D461" s="140" t="s">
        <v>83</v>
      </c>
      <c r="E461" s="187">
        <f t="shared" si="81"/>
        <v>800</v>
      </c>
      <c r="F461" s="187">
        <f t="shared" si="81"/>
        <v>0</v>
      </c>
      <c r="G461" s="187">
        <f t="shared" si="81"/>
        <v>800</v>
      </c>
      <c r="H461" s="159">
        <f t="shared" si="79"/>
        <v>0</v>
      </c>
    </row>
    <row r="462" spans="1:8" ht="12.75">
      <c r="A462" s="34"/>
      <c r="B462" s="142"/>
      <c r="C462" s="84" t="s">
        <v>319</v>
      </c>
      <c r="D462" s="140" t="s">
        <v>405</v>
      </c>
      <c r="E462" s="187">
        <v>800</v>
      </c>
      <c r="F462" s="187">
        <v>0</v>
      </c>
      <c r="G462" s="187">
        <f>E462-F462</f>
        <v>800</v>
      </c>
      <c r="H462" s="159">
        <f t="shared" si="79"/>
        <v>0</v>
      </c>
    </row>
    <row r="463" spans="1:8" ht="25.5" hidden="1">
      <c r="A463" s="34"/>
      <c r="B463" s="162" t="s">
        <v>755</v>
      </c>
      <c r="C463" s="84"/>
      <c r="D463" s="158" t="s">
        <v>625</v>
      </c>
      <c r="E463" s="187">
        <f>E464</f>
        <v>0</v>
      </c>
      <c r="F463" s="187">
        <f>F464</f>
        <v>0</v>
      </c>
      <c r="G463" s="187">
        <f>G464</f>
        <v>0</v>
      </c>
      <c r="H463" s="156" t="str">
        <f t="shared" si="79"/>
        <v>-</v>
      </c>
    </row>
    <row r="464" spans="1:8" ht="24" hidden="1">
      <c r="A464" s="34"/>
      <c r="B464" s="142" t="s">
        <v>756</v>
      </c>
      <c r="C464" s="84"/>
      <c r="D464" s="135" t="s">
        <v>881</v>
      </c>
      <c r="E464" s="187">
        <f>E467+E465</f>
        <v>0</v>
      </c>
      <c r="F464" s="187">
        <f>F467+F465</f>
        <v>0</v>
      </c>
      <c r="G464" s="187">
        <f>G467+G465</f>
        <v>0</v>
      </c>
      <c r="H464" s="156" t="str">
        <f t="shared" si="79"/>
        <v>-</v>
      </c>
    </row>
    <row r="465" spans="1:8" ht="48" hidden="1">
      <c r="A465" s="34"/>
      <c r="B465" s="142" t="s">
        <v>757</v>
      </c>
      <c r="C465" s="84"/>
      <c r="D465" s="135" t="s">
        <v>0</v>
      </c>
      <c r="E465" s="187">
        <f>E466</f>
        <v>0</v>
      </c>
      <c r="F465" s="187">
        <f>F466</f>
        <v>0</v>
      </c>
      <c r="G465" s="187">
        <f>G466</f>
        <v>0</v>
      </c>
      <c r="H465" s="156" t="str">
        <f t="shared" si="79"/>
        <v>-</v>
      </c>
    </row>
    <row r="466" spans="1:8" ht="12.75" hidden="1">
      <c r="A466" s="34"/>
      <c r="B466" s="142"/>
      <c r="C466" s="84" t="s">
        <v>316</v>
      </c>
      <c r="D466" s="140" t="s">
        <v>317</v>
      </c>
      <c r="E466" s="187">
        <v>0</v>
      </c>
      <c r="F466" s="187">
        <v>0</v>
      </c>
      <c r="G466" s="187">
        <f>E466-F466</f>
        <v>0</v>
      </c>
      <c r="H466" s="156" t="str">
        <f t="shared" si="79"/>
        <v>-</v>
      </c>
    </row>
    <row r="467" spans="1:8" ht="48" hidden="1">
      <c r="A467" s="34"/>
      <c r="B467" s="142" t="s">
        <v>759</v>
      </c>
      <c r="C467" s="84"/>
      <c r="D467" s="135" t="s">
        <v>40</v>
      </c>
      <c r="E467" s="187">
        <f>E468</f>
        <v>0</v>
      </c>
      <c r="F467" s="187">
        <f>F468</f>
        <v>0</v>
      </c>
      <c r="G467" s="187">
        <f>G468</f>
        <v>0</v>
      </c>
      <c r="H467" s="156" t="str">
        <f t="shared" si="79"/>
        <v>-</v>
      </c>
    </row>
    <row r="468" spans="1:8" ht="12.75" hidden="1">
      <c r="A468" s="34"/>
      <c r="B468" s="142"/>
      <c r="C468" s="84" t="s">
        <v>316</v>
      </c>
      <c r="D468" s="140" t="s">
        <v>317</v>
      </c>
      <c r="E468" s="187">
        <v>0</v>
      </c>
      <c r="F468" s="187">
        <v>0</v>
      </c>
      <c r="G468" s="187">
        <f>E468-F468</f>
        <v>0</v>
      </c>
      <c r="H468" s="156" t="str">
        <f t="shared" si="79"/>
        <v>-</v>
      </c>
    </row>
    <row r="469" spans="1:8" ht="12.75">
      <c r="A469" s="34"/>
      <c r="B469" s="155" t="s">
        <v>820</v>
      </c>
      <c r="C469" s="29"/>
      <c r="D469" s="186" t="s">
        <v>642</v>
      </c>
      <c r="E469" s="161">
        <f>E470+E472+E474</f>
        <v>336.79999999999995</v>
      </c>
      <c r="F469" s="161">
        <f>F470+F472+F474</f>
        <v>22</v>
      </c>
      <c r="G469" s="161">
        <f>G470+G472+G474</f>
        <v>314.79999999999995</v>
      </c>
      <c r="H469" s="161">
        <f aca="true" t="shared" si="82" ref="H469:H475">F469/E469*100</f>
        <v>6.53206650831354</v>
      </c>
    </row>
    <row r="470" spans="1:8" ht="12.75">
      <c r="A470" s="34"/>
      <c r="B470" s="142" t="s">
        <v>33</v>
      </c>
      <c r="C470" s="84"/>
      <c r="D470" s="140" t="s">
        <v>43</v>
      </c>
      <c r="E470" s="141">
        <f>E471</f>
        <v>22</v>
      </c>
      <c r="F470" s="141">
        <f>F471</f>
        <v>22</v>
      </c>
      <c r="G470" s="141">
        <f>G471</f>
        <v>0</v>
      </c>
      <c r="H470" s="141">
        <f t="shared" si="82"/>
        <v>100</v>
      </c>
    </row>
    <row r="471" spans="1:8" ht="12.75">
      <c r="A471" s="34"/>
      <c r="B471" s="142"/>
      <c r="C471" s="84" t="s">
        <v>316</v>
      </c>
      <c r="D471" s="140" t="s">
        <v>317</v>
      </c>
      <c r="E471" s="141">
        <v>22</v>
      </c>
      <c r="F471" s="141">
        <v>22</v>
      </c>
      <c r="G471" s="110">
        <f>E471-F471</f>
        <v>0</v>
      </c>
      <c r="H471" s="141">
        <f t="shared" si="82"/>
        <v>100</v>
      </c>
    </row>
    <row r="472" spans="1:8" ht="51">
      <c r="A472" s="34"/>
      <c r="B472" s="142" t="s">
        <v>281</v>
      </c>
      <c r="C472" s="84"/>
      <c r="D472" s="183" t="s">
        <v>283</v>
      </c>
      <c r="E472" s="141">
        <f>E473</f>
        <v>266.9</v>
      </c>
      <c r="F472" s="141">
        <f>F473</f>
        <v>0</v>
      </c>
      <c r="G472" s="141">
        <f>G473</f>
        <v>266.9</v>
      </c>
      <c r="H472" s="141">
        <f t="shared" si="82"/>
        <v>0</v>
      </c>
    </row>
    <row r="473" spans="1:8" ht="12.75">
      <c r="A473" s="34"/>
      <c r="B473" s="142"/>
      <c r="C473" s="84" t="s">
        <v>314</v>
      </c>
      <c r="D473" s="140" t="s">
        <v>315</v>
      </c>
      <c r="E473" s="141">
        <v>266.9</v>
      </c>
      <c r="F473" s="141">
        <v>0</v>
      </c>
      <c r="G473" s="110">
        <f>E473-F473</f>
        <v>266.9</v>
      </c>
      <c r="H473" s="141">
        <f t="shared" si="82"/>
        <v>0</v>
      </c>
    </row>
    <row r="474" spans="1:8" ht="51">
      <c r="A474" s="34"/>
      <c r="B474" s="142" t="s">
        <v>282</v>
      </c>
      <c r="C474" s="84"/>
      <c r="D474" s="183" t="s">
        <v>84</v>
      </c>
      <c r="E474" s="141">
        <f>E475</f>
        <v>47.9</v>
      </c>
      <c r="F474" s="141">
        <f>F475</f>
        <v>0</v>
      </c>
      <c r="G474" s="141">
        <f>G475</f>
        <v>47.9</v>
      </c>
      <c r="H474" s="141">
        <f t="shared" si="82"/>
        <v>0</v>
      </c>
    </row>
    <row r="475" spans="1:8" ht="25.5">
      <c r="A475" s="34"/>
      <c r="B475" s="142"/>
      <c r="C475" s="84" t="s">
        <v>321</v>
      </c>
      <c r="D475" s="140" t="s">
        <v>322</v>
      </c>
      <c r="E475" s="141">
        <v>47.9</v>
      </c>
      <c r="F475" s="141">
        <v>0</v>
      </c>
      <c r="G475" s="110">
        <f>E475-F475</f>
        <v>47.9</v>
      </c>
      <c r="H475" s="141">
        <f t="shared" si="82"/>
        <v>0</v>
      </c>
    </row>
    <row r="476" spans="1:8" ht="12.75">
      <c r="A476" s="20" t="s">
        <v>430</v>
      </c>
      <c r="B476" s="33"/>
      <c r="C476" s="20"/>
      <c r="D476" s="31" t="s">
        <v>454</v>
      </c>
      <c r="E476" s="199">
        <f>E477+E495</f>
        <v>17593.7</v>
      </c>
      <c r="F476" s="199">
        <f>F477+F495</f>
        <v>5055.1</v>
      </c>
      <c r="G476" s="199">
        <f>G477+G495</f>
        <v>12538.6</v>
      </c>
      <c r="H476" s="156">
        <f t="shared" si="79"/>
        <v>28.73244399984085</v>
      </c>
    </row>
    <row r="477" spans="1:8" ht="12.75">
      <c r="A477" s="20" t="s">
        <v>455</v>
      </c>
      <c r="B477" s="33"/>
      <c r="C477" s="20"/>
      <c r="D477" s="31" t="s">
        <v>456</v>
      </c>
      <c r="E477" s="199">
        <f>E478+E482</f>
        <v>16788</v>
      </c>
      <c r="F477" s="199">
        <f>F478+F482</f>
        <v>4876.6</v>
      </c>
      <c r="G477" s="199">
        <f>G478+G482</f>
        <v>11911.4</v>
      </c>
      <c r="H477" s="156">
        <f t="shared" si="79"/>
        <v>29.048129616392664</v>
      </c>
    </row>
    <row r="478" spans="1:8" ht="51" hidden="1">
      <c r="A478" s="34"/>
      <c r="B478" s="155" t="s">
        <v>674</v>
      </c>
      <c r="C478" s="29"/>
      <c r="D478" s="136" t="s">
        <v>618</v>
      </c>
      <c r="E478" s="200">
        <f aca="true" t="shared" si="83" ref="E478:G480">E479</f>
        <v>0</v>
      </c>
      <c r="F478" s="200">
        <f t="shared" si="83"/>
        <v>0</v>
      </c>
      <c r="G478" s="200">
        <f t="shared" si="83"/>
        <v>0</v>
      </c>
      <c r="H478" s="156" t="str">
        <f t="shared" si="79"/>
        <v>-</v>
      </c>
    </row>
    <row r="479" spans="1:8" ht="51" hidden="1">
      <c r="A479" s="34"/>
      <c r="B479" s="162" t="s">
        <v>675</v>
      </c>
      <c r="C479" s="84"/>
      <c r="D479" s="158" t="s">
        <v>832</v>
      </c>
      <c r="E479" s="188">
        <f t="shared" si="83"/>
        <v>0</v>
      </c>
      <c r="F479" s="188">
        <f t="shared" si="83"/>
        <v>0</v>
      </c>
      <c r="G479" s="188">
        <f t="shared" si="83"/>
        <v>0</v>
      </c>
      <c r="H479" s="159" t="str">
        <f t="shared" si="79"/>
        <v>-</v>
      </c>
    </row>
    <row r="480" spans="1:8" ht="25.5" hidden="1">
      <c r="A480" s="34"/>
      <c r="B480" s="142" t="s">
        <v>676</v>
      </c>
      <c r="C480" s="84"/>
      <c r="D480" s="160" t="s">
        <v>833</v>
      </c>
      <c r="E480" s="188">
        <f t="shared" si="83"/>
        <v>0</v>
      </c>
      <c r="F480" s="188">
        <f t="shared" si="83"/>
        <v>0</v>
      </c>
      <c r="G480" s="188">
        <f t="shared" si="83"/>
        <v>0</v>
      </c>
      <c r="H480" s="159" t="str">
        <f t="shared" si="79"/>
        <v>-</v>
      </c>
    </row>
    <row r="481" spans="1:8" ht="25.5" hidden="1">
      <c r="A481" s="34"/>
      <c r="B481" s="142"/>
      <c r="C481" s="84" t="s">
        <v>321</v>
      </c>
      <c r="D481" s="140" t="s">
        <v>322</v>
      </c>
      <c r="E481" s="188">
        <v>0</v>
      </c>
      <c r="F481" s="188">
        <v>0</v>
      </c>
      <c r="G481" s="187">
        <f>E481-F481</f>
        <v>0</v>
      </c>
      <c r="H481" s="159" t="str">
        <f t="shared" si="79"/>
        <v>-</v>
      </c>
    </row>
    <row r="482" spans="1:8" ht="63.75">
      <c r="A482" s="34"/>
      <c r="B482" s="155" t="s">
        <v>718</v>
      </c>
      <c r="C482" s="29"/>
      <c r="D482" s="136" t="s">
        <v>635</v>
      </c>
      <c r="E482" s="199">
        <f>E483+E487+E491</f>
        <v>16788</v>
      </c>
      <c r="F482" s="199">
        <f>F483+F487+F491</f>
        <v>4876.6</v>
      </c>
      <c r="G482" s="199">
        <f>G483+G487+G491</f>
        <v>11911.4</v>
      </c>
      <c r="H482" s="156">
        <f t="shared" si="79"/>
        <v>29.048129616392664</v>
      </c>
    </row>
    <row r="483" spans="1:8" ht="25.5">
      <c r="A483" s="34"/>
      <c r="B483" s="162" t="s">
        <v>730</v>
      </c>
      <c r="C483" s="170"/>
      <c r="D483" s="158" t="s">
        <v>645</v>
      </c>
      <c r="E483" s="187">
        <f aca="true" t="shared" si="84" ref="E483:G485">E484</f>
        <v>16255.4</v>
      </c>
      <c r="F483" s="187">
        <f t="shared" si="84"/>
        <v>4876.6</v>
      </c>
      <c r="G483" s="187">
        <f t="shared" si="84"/>
        <v>11378.8</v>
      </c>
      <c r="H483" s="159">
        <f t="shared" si="79"/>
        <v>29.999876963962745</v>
      </c>
    </row>
    <row r="484" spans="1:8" ht="38.25">
      <c r="A484" s="34"/>
      <c r="B484" s="142" t="s">
        <v>731</v>
      </c>
      <c r="C484" s="84"/>
      <c r="D484" s="160" t="s">
        <v>871</v>
      </c>
      <c r="E484" s="187">
        <f t="shared" si="84"/>
        <v>16255.4</v>
      </c>
      <c r="F484" s="187">
        <f t="shared" si="84"/>
        <v>4876.6</v>
      </c>
      <c r="G484" s="187">
        <f t="shared" si="84"/>
        <v>11378.8</v>
      </c>
      <c r="H484" s="159">
        <f t="shared" si="79"/>
        <v>29.999876963962745</v>
      </c>
    </row>
    <row r="485" spans="1:8" ht="25.5">
      <c r="A485" s="34"/>
      <c r="B485" s="142" t="s">
        <v>732</v>
      </c>
      <c r="C485" s="84"/>
      <c r="D485" s="160" t="s">
        <v>864</v>
      </c>
      <c r="E485" s="187">
        <f t="shared" si="84"/>
        <v>16255.4</v>
      </c>
      <c r="F485" s="187">
        <f t="shared" si="84"/>
        <v>4876.6</v>
      </c>
      <c r="G485" s="187">
        <f t="shared" si="84"/>
        <v>11378.8</v>
      </c>
      <c r="H485" s="159">
        <f t="shared" si="79"/>
        <v>29.999876963962745</v>
      </c>
    </row>
    <row r="486" spans="1:8" ht="25.5">
      <c r="A486" s="34"/>
      <c r="B486" s="142"/>
      <c r="C486" s="84" t="s">
        <v>321</v>
      </c>
      <c r="D486" s="140" t="s">
        <v>322</v>
      </c>
      <c r="E486" s="187">
        <v>16255.4</v>
      </c>
      <c r="F486" s="187">
        <v>4876.6</v>
      </c>
      <c r="G486" s="187">
        <f>E486-F486</f>
        <v>11378.8</v>
      </c>
      <c r="H486" s="159">
        <f t="shared" si="79"/>
        <v>29.999876963962745</v>
      </c>
    </row>
    <row r="487" spans="1:8" ht="25.5">
      <c r="A487" s="34"/>
      <c r="B487" s="162" t="s">
        <v>742</v>
      </c>
      <c r="C487" s="84"/>
      <c r="D487" s="158" t="s">
        <v>637</v>
      </c>
      <c r="E487" s="187">
        <f aca="true" t="shared" si="85" ref="E487:G489">E488</f>
        <v>352.6</v>
      </c>
      <c r="F487" s="187">
        <f t="shared" si="85"/>
        <v>0</v>
      </c>
      <c r="G487" s="187">
        <f t="shared" si="85"/>
        <v>352.6</v>
      </c>
      <c r="H487" s="159">
        <f t="shared" si="79"/>
        <v>0</v>
      </c>
    </row>
    <row r="488" spans="1:8" ht="25.5">
      <c r="A488" s="34"/>
      <c r="B488" s="142" t="s">
        <v>745</v>
      </c>
      <c r="C488" s="84"/>
      <c r="D488" s="160" t="s">
        <v>879</v>
      </c>
      <c r="E488" s="187">
        <f t="shared" si="85"/>
        <v>352.6</v>
      </c>
      <c r="F488" s="187">
        <f t="shared" si="85"/>
        <v>0</v>
      </c>
      <c r="G488" s="187">
        <f t="shared" si="85"/>
        <v>352.6</v>
      </c>
      <c r="H488" s="159">
        <f t="shared" si="79"/>
        <v>0</v>
      </c>
    </row>
    <row r="489" spans="1:8" ht="51">
      <c r="A489" s="34"/>
      <c r="B489" s="142" t="s">
        <v>746</v>
      </c>
      <c r="C489" s="84"/>
      <c r="D489" s="160" t="s">
        <v>878</v>
      </c>
      <c r="E489" s="187">
        <f t="shared" si="85"/>
        <v>352.6</v>
      </c>
      <c r="F489" s="187">
        <f t="shared" si="85"/>
        <v>0</v>
      </c>
      <c r="G489" s="187">
        <f t="shared" si="85"/>
        <v>352.6</v>
      </c>
      <c r="H489" s="159">
        <f t="shared" si="79"/>
        <v>0</v>
      </c>
    </row>
    <row r="490" spans="1:8" ht="25.5">
      <c r="A490" s="20"/>
      <c r="B490" s="142"/>
      <c r="C490" s="84" t="s">
        <v>321</v>
      </c>
      <c r="D490" s="140" t="s">
        <v>322</v>
      </c>
      <c r="E490" s="187">
        <v>352.6</v>
      </c>
      <c r="F490" s="187">
        <v>0</v>
      </c>
      <c r="G490" s="187">
        <f>E490-F490</f>
        <v>352.6</v>
      </c>
      <c r="H490" s="159">
        <f t="shared" si="79"/>
        <v>0</v>
      </c>
    </row>
    <row r="491" spans="1:8" ht="51">
      <c r="A491" s="20"/>
      <c r="B491" s="162" t="s">
        <v>146</v>
      </c>
      <c r="C491" s="170"/>
      <c r="D491" s="182" t="s">
        <v>147</v>
      </c>
      <c r="E491" s="187">
        <f>E492</f>
        <v>180</v>
      </c>
      <c r="F491" s="187">
        <f aca="true" t="shared" si="86" ref="F491:G493">F492</f>
        <v>0</v>
      </c>
      <c r="G491" s="187">
        <f t="shared" si="86"/>
        <v>180</v>
      </c>
      <c r="H491" s="159">
        <f>IF(E491=0,"-",F491/E491*100)</f>
        <v>0</v>
      </c>
    </row>
    <row r="492" spans="1:8" ht="51">
      <c r="A492" s="20"/>
      <c r="B492" s="142" t="s">
        <v>148</v>
      </c>
      <c r="C492" s="84"/>
      <c r="D492" s="140" t="s">
        <v>832</v>
      </c>
      <c r="E492" s="187">
        <f>E493</f>
        <v>180</v>
      </c>
      <c r="F492" s="187">
        <f t="shared" si="86"/>
        <v>0</v>
      </c>
      <c r="G492" s="187">
        <f t="shared" si="86"/>
        <v>180</v>
      </c>
      <c r="H492" s="159">
        <f>IF(E492=0,"-",F492/E492*100)</f>
        <v>0</v>
      </c>
    </row>
    <row r="493" spans="1:8" ht="38.25">
      <c r="A493" s="20"/>
      <c r="B493" s="142" t="s">
        <v>247</v>
      </c>
      <c r="C493" s="84"/>
      <c r="D493" s="140" t="s">
        <v>248</v>
      </c>
      <c r="E493" s="187">
        <f>E494</f>
        <v>180</v>
      </c>
      <c r="F493" s="187">
        <f t="shared" si="86"/>
        <v>0</v>
      </c>
      <c r="G493" s="187">
        <f t="shared" si="86"/>
        <v>180</v>
      </c>
      <c r="H493" s="159">
        <f>IF(E493=0,"-",F493/E493*100)</f>
        <v>0</v>
      </c>
    </row>
    <row r="494" spans="1:8" ht="25.5">
      <c r="A494" s="20"/>
      <c r="B494" s="142"/>
      <c r="C494" s="84" t="s">
        <v>321</v>
      </c>
      <c r="D494" s="140" t="s">
        <v>322</v>
      </c>
      <c r="E494" s="187">
        <v>180</v>
      </c>
      <c r="F494" s="187">
        <v>0</v>
      </c>
      <c r="G494" s="187">
        <f>E494-F494</f>
        <v>180</v>
      </c>
      <c r="H494" s="159">
        <f>IF(E494=0,"-",F494/E494*100)</f>
        <v>0</v>
      </c>
    </row>
    <row r="495" spans="1:8" ht="12.75">
      <c r="A495" s="20" t="s">
        <v>310</v>
      </c>
      <c r="B495" s="33"/>
      <c r="C495" s="20"/>
      <c r="D495" s="37" t="s">
        <v>311</v>
      </c>
      <c r="E495" s="199">
        <f aca="true" t="shared" si="87" ref="E495:G499">E496</f>
        <v>805.7</v>
      </c>
      <c r="F495" s="199">
        <f t="shared" si="87"/>
        <v>178.5</v>
      </c>
      <c r="G495" s="199">
        <f t="shared" si="87"/>
        <v>627.2</v>
      </c>
      <c r="H495" s="156">
        <f t="shared" si="79"/>
        <v>22.154648132059076</v>
      </c>
    </row>
    <row r="496" spans="1:8" ht="63.75">
      <c r="A496" s="34"/>
      <c r="B496" s="155" t="s">
        <v>718</v>
      </c>
      <c r="C496" s="29"/>
      <c r="D496" s="136" t="s">
        <v>635</v>
      </c>
      <c r="E496" s="199">
        <f t="shared" si="87"/>
        <v>805.7</v>
      </c>
      <c r="F496" s="199">
        <f t="shared" si="87"/>
        <v>178.5</v>
      </c>
      <c r="G496" s="199">
        <f t="shared" si="87"/>
        <v>627.2</v>
      </c>
      <c r="H496" s="156">
        <f t="shared" si="79"/>
        <v>22.154648132059076</v>
      </c>
    </row>
    <row r="497" spans="1:8" ht="25.5">
      <c r="A497" s="34"/>
      <c r="B497" s="162" t="s">
        <v>730</v>
      </c>
      <c r="C497" s="170"/>
      <c r="D497" s="158" t="s">
        <v>645</v>
      </c>
      <c r="E497" s="187">
        <f t="shared" si="87"/>
        <v>805.7</v>
      </c>
      <c r="F497" s="187">
        <f t="shared" si="87"/>
        <v>178.5</v>
      </c>
      <c r="G497" s="187">
        <f t="shared" si="87"/>
        <v>627.2</v>
      </c>
      <c r="H497" s="159">
        <f t="shared" si="79"/>
        <v>22.154648132059076</v>
      </c>
    </row>
    <row r="498" spans="1:8" ht="54.75" customHeight="1">
      <c r="A498" s="34"/>
      <c r="B498" s="142" t="s">
        <v>733</v>
      </c>
      <c r="C498" s="84"/>
      <c r="D498" s="160" t="s">
        <v>872</v>
      </c>
      <c r="E498" s="187">
        <f t="shared" si="87"/>
        <v>805.7</v>
      </c>
      <c r="F498" s="187">
        <f t="shared" si="87"/>
        <v>178.5</v>
      </c>
      <c r="G498" s="187">
        <f t="shared" si="87"/>
        <v>627.2</v>
      </c>
      <c r="H498" s="159">
        <f t="shared" si="79"/>
        <v>22.154648132059076</v>
      </c>
    </row>
    <row r="499" spans="1:8" ht="12.75">
      <c r="A499" s="34"/>
      <c r="B499" s="142" t="s">
        <v>734</v>
      </c>
      <c r="C499" s="84"/>
      <c r="D499" s="160" t="s">
        <v>868</v>
      </c>
      <c r="E499" s="187">
        <f t="shared" si="87"/>
        <v>805.7</v>
      </c>
      <c r="F499" s="187">
        <f t="shared" si="87"/>
        <v>178.5</v>
      </c>
      <c r="G499" s="187">
        <f t="shared" si="87"/>
        <v>627.2</v>
      </c>
      <c r="H499" s="159">
        <f t="shared" si="79"/>
        <v>22.154648132059076</v>
      </c>
    </row>
    <row r="500" spans="1:8" ht="25.5">
      <c r="A500" s="34"/>
      <c r="B500" s="142"/>
      <c r="C500" s="84" t="s">
        <v>313</v>
      </c>
      <c r="D500" s="140" t="s">
        <v>518</v>
      </c>
      <c r="E500" s="187">
        <v>805.7</v>
      </c>
      <c r="F500" s="187">
        <v>178.5</v>
      </c>
      <c r="G500" s="187">
        <f>E500-F500</f>
        <v>627.2</v>
      </c>
      <c r="H500" s="159">
        <f t="shared" si="79"/>
        <v>22.154648132059076</v>
      </c>
    </row>
    <row r="501" spans="1:8" ht="24">
      <c r="A501" s="20" t="s">
        <v>449</v>
      </c>
      <c r="B501" s="33"/>
      <c r="C501" s="20"/>
      <c r="D501" s="31" t="s">
        <v>450</v>
      </c>
      <c r="E501" s="199">
        <f aca="true" t="shared" si="88" ref="E501:G505">E502</f>
        <v>11731.2</v>
      </c>
      <c r="F501" s="199">
        <f t="shared" si="88"/>
        <v>1460.9</v>
      </c>
      <c r="G501" s="199">
        <f t="shared" si="88"/>
        <v>10270.300000000001</v>
      </c>
      <c r="H501" s="156">
        <f t="shared" si="79"/>
        <v>12.453116475722858</v>
      </c>
    </row>
    <row r="502" spans="1:8" ht="24">
      <c r="A502" s="20" t="s">
        <v>451</v>
      </c>
      <c r="B502" s="33"/>
      <c r="C502" s="20"/>
      <c r="D502" s="31" t="s">
        <v>520</v>
      </c>
      <c r="E502" s="199">
        <f t="shared" si="88"/>
        <v>11731.2</v>
      </c>
      <c r="F502" s="199">
        <f t="shared" si="88"/>
        <v>1460.9</v>
      </c>
      <c r="G502" s="199">
        <f t="shared" si="88"/>
        <v>10270.300000000001</v>
      </c>
      <c r="H502" s="156">
        <f t="shared" si="79"/>
        <v>12.453116475722858</v>
      </c>
    </row>
    <row r="503" spans="1:8" ht="38.25">
      <c r="A503" s="34"/>
      <c r="B503" s="155" t="s">
        <v>655</v>
      </c>
      <c r="C503" s="84"/>
      <c r="D503" s="136" t="s">
        <v>603</v>
      </c>
      <c r="E503" s="200">
        <f t="shared" si="88"/>
        <v>11731.2</v>
      </c>
      <c r="F503" s="200">
        <f t="shared" si="88"/>
        <v>1460.9</v>
      </c>
      <c r="G503" s="200">
        <f>G504</f>
        <v>10270.300000000001</v>
      </c>
      <c r="H503" s="156">
        <f t="shared" si="79"/>
        <v>12.453116475722858</v>
      </c>
    </row>
    <row r="504" spans="1:8" ht="25.5">
      <c r="A504" s="34"/>
      <c r="B504" s="155" t="s">
        <v>662</v>
      </c>
      <c r="C504" s="29"/>
      <c r="D504" s="185" t="s">
        <v>827</v>
      </c>
      <c r="E504" s="200">
        <f t="shared" si="88"/>
        <v>11731.2</v>
      </c>
      <c r="F504" s="200">
        <f t="shared" si="88"/>
        <v>1460.9</v>
      </c>
      <c r="G504" s="200">
        <f t="shared" si="88"/>
        <v>10270.300000000001</v>
      </c>
      <c r="H504" s="156">
        <f t="shared" si="79"/>
        <v>12.453116475722858</v>
      </c>
    </row>
    <row r="505" spans="1:8" ht="25.5">
      <c r="A505" s="34"/>
      <c r="B505" s="162" t="s">
        <v>663</v>
      </c>
      <c r="C505" s="170"/>
      <c r="D505" s="182" t="s">
        <v>828</v>
      </c>
      <c r="E505" s="188">
        <f t="shared" si="88"/>
        <v>11731.2</v>
      </c>
      <c r="F505" s="188">
        <f t="shared" si="88"/>
        <v>1460.9</v>
      </c>
      <c r="G505" s="188">
        <f t="shared" si="88"/>
        <v>10270.300000000001</v>
      </c>
      <c r="H505" s="159">
        <f t="shared" si="79"/>
        <v>12.453116475722858</v>
      </c>
    </row>
    <row r="506" spans="1:8" ht="38.25">
      <c r="A506" s="34"/>
      <c r="B506" s="142" t="s">
        <v>664</v>
      </c>
      <c r="C506" s="84"/>
      <c r="D506" s="140" t="s">
        <v>829</v>
      </c>
      <c r="E506" s="188">
        <f>E507+E508</f>
        <v>11731.2</v>
      </c>
      <c r="F506" s="188">
        <f>F507+F508</f>
        <v>1460.9</v>
      </c>
      <c r="G506" s="188">
        <f>G507+G508</f>
        <v>10270.300000000001</v>
      </c>
      <c r="H506" s="159">
        <f t="shared" si="79"/>
        <v>12.453116475722858</v>
      </c>
    </row>
    <row r="507" spans="1:8" ht="25.5">
      <c r="A507" s="34"/>
      <c r="B507" s="142"/>
      <c r="C507" s="84" t="s">
        <v>318</v>
      </c>
      <c r="D507" s="183" t="s">
        <v>521</v>
      </c>
      <c r="E507" s="188">
        <v>11731.2</v>
      </c>
      <c r="F507" s="188">
        <v>1460.9</v>
      </c>
      <c r="G507" s="187">
        <f>E507-F507</f>
        <v>10270.300000000001</v>
      </c>
      <c r="H507" s="159">
        <f t="shared" si="79"/>
        <v>12.453116475722858</v>
      </c>
    </row>
    <row r="508" spans="1:8" ht="12.75">
      <c r="A508" s="34"/>
      <c r="B508" s="142"/>
      <c r="C508" s="84" t="s">
        <v>314</v>
      </c>
      <c r="D508" s="140" t="s">
        <v>315</v>
      </c>
      <c r="E508" s="188">
        <v>0</v>
      </c>
      <c r="F508" s="188">
        <v>0</v>
      </c>
      <c r="G508" s="187">
        <f>E508-F508</f>
        <v>0</v>
      </c>
      <c r="H508" s="156" t="str">
        <f t="shared" si="79"/>
        <v>-</v>
      </c>
    </row>
    <row r="509" spans="1:8" ht="12.75" hidden="1">
      <c r="A509" s="20" t="s">
        <v>34</v>
      </c>
      <c r="B509" s="33"/>
      <c r="C509" s="20"/>
      <c r="D509" s="37" t="s">
        <v>425</v>
      </c>
      <c r="E509" s="199">
        <f aca="true" t="shared" si="89" ref="E509:G510">E510</f>
        <v>0</v>
      </c>
      <c r="F509" s="199">
        <f t="shared" si="89"/>
        <v>0</v>
      </c>
      <c r="G509" s="199">
        <f t="shared" si="89"/>
        <v>0</v>
      </c>
      <c r="H509" s="156" t="str">
        <f t="shared" si="79"/>
        <v>-</v>
      </c>
    </row>
    <row r="510" spans="1:8" ht="12.75" hidden="1">
      <c r="A510" s="34"/>
      <c r="B510" s="193" t="s">
        <v>36</v>
      </c>
      <c r="C510" s="29"/>
      <c r="D510" s="196" t="s">
        <v>41</v>
      </c>
      <c r="E510" s="199">
        <f t="shared" si="89"/>
        <v>0</v>
      </c>
      <c r="F510" s="199">
        <f t="shared" si="89"/>
        <v>0</v>
      </c>
      <c r="G510" s="199">
        <f t="shared" si="89"/>
        <v>0</v>
      </c>
      <c r="H510" s="156" t="str">
        <f t="shared" si="79"/>
        <v>-</v>
      </c>
    </row>
    <row r="511" spans="1:8" ht="12.75" hidden="1">
      <c r="A511" s="34"/>
      <c r="B511" s="194" t="s">
        <v>37</v>
      </c>
      <c r="C511" s="84" t="s">
        <v>38</v>
      </c>
      <c r="D511" s="197" t="s">
        <v>41</v>
      </c>
      <c r="E511" s="187">
        <v>0</v>
      </c>
      <c r="F511" s="187">
        <v>0</v>
      </c>
      <c r="G511" s="187">
        <f>E511-F511</f>
        <v>0</v>
      </c>
      <c r="H511" s="156" t="str">
        <f t="shared" si="79"/>
        <v>-</v>
      </c>
    </row>
    <row r="512" spans="1:8" ht="12.75">
      <c r="A512" s="44"/>
      <c r="B512" s="44"/>
      <c r="C512" s="44"/>
      <c r="D512" s="198" t="s">
        <v>448</v>
      </c>
      <c r="E512" s="199">
        <f>E9+E134+E182+E252+E383+E414+E452+E476+E501+E509+E445</f>
        <v>283517.4</v>
      </c>
      <c r="F512" s="199">
        <f>F9+F134+F182+F252+F383+F414+F452+F476+F501+F509+F445</f>
        <v>39111.4</v>
      </c>
      <c r="G512" s="199">
        <f>G9+G134+G182+G252+G383+G414+G452+G476+G501+G509+G445</f>
        <v>244422.5</v>
      </c>
      <c r="H512" s="156">
        <f t="shared" si="79"/>
        <v>13.7950616082117</v>
      </c>
    </row>
  </sheetData>
  <sheetProtection/>
  <autoFilter ref="A8:H512"/>
  <mergeCells count="4">
    <mergeCell ref="A5:H5"/>
    <mergeCell ref="G1:H1"/>
    <mergeCell ref="G2:H2"/>
    <mergeCell ref="G3:H3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24"/>
  <sheetViews>
    <sheetView view="pageBreakPreview" zoomScale="90" zoomScaleNormal="90" zoomScaleSheetLayoutView="90" workbookViewId="0" topLeftCell="A1">
      <selection activeCell="H3" sqref="H3:I3"/>
    </sheetView>
  </sheetViews>
  <sheetFormatPr defaultColWidth="9.140625" defaultRowHeight="15"/>
  <cols>
    <col min="1" max="2" width="6.7109375" style="23" customWidth="1"/>
    <col min="3" max="3" width="13.140625" style="23" customWidth="1"/>
    <col min="4" max="4" width="8.7109375" style="23" customWidth="1"/>
    <col min="5" max="5" width="45.8515625" style="24" customWidth="1"/>
    <col min="6" max="6" width="15.7109375" style="91" customWidth="1"/>
    <col min="7" max="7" width="16.7109375" style="91" customWidth="1"/>
    <col min="8" max="8" width="15.421875" style="91" customWidth="1"/>
    <col min="9" max="9" width="15.8515625" style="91" customWidth="1"/>
    <col min="10" max="10" width="9.140625" style="25" hidden="1" customWidth="1"/>
    <col min="11" max="16384" width="9.140625" style="25" customWidth="1"/>
  </cols>
  <sheetData>
    <row r="1" spans="6:10" ht="15.75">
      <c r="F1" s="75"/>
      <c r="G1" s="85"/>
      <c r="H1" s="250" t="s">
        <v>543</v>
      </c>
      <c r="I1" s="250"/>
      <c r="J1" s="114"/>
    </row>
    <row r="2" spans="6:10" ht="46.5" customHeight="1">
      <c r="F2" s="76"/>
      <c r="G2" s="86"/>
      <c r="H2" s="249" t="s">
        <v>290</v>
      </c>
      <c r="I2" s="249"/>
      <c r="J2" s="115"/>
    </row>
    <row r="3" spans="5:10" ht="20.25" customHeight="1">
      <c r="E3" s="27"/>
      <c r="F3" s="93"/>
      <c r="G3" s="85"/>
      <c r="H3" s="249" t="s">
        <v>294</v>
      </c>
      <c r="I3" s="249"/>
      <c r="J3" s="115"/>
    </row>
    <row r="4" spans="6:9" ht="12">
      <c r="F4" s="87"/>
      <c r="G4" s="87"/>
      <c r="H4" s="87"/>
      <c r="I4" s="87"/>
    </row>
    <row r="5" spans="1:9" ht="33" customHeight="1">
      <c r="A5" s="251" t="s">
        <v>211</v>
      </c>
      <c r="B5" s="251"/>
      <c r="C5" s="251"/>
      <c r="D5" s="251"/>
      <c r="E5" s="251"/>
      <c r="F5" s="246"/>
      <c r="G5" s="246"/>
      <c r="H5" s="246"/>
      <c r="I5" s="246"/>
    </row>
    <row r="6" spans="5:9" ht="12">
      <c r="E6" s="28"/>
      <c r="F6" s="88"/>
      <c r="G6" s="88"/>
      <c r="H6" s="88"/>
      <c r="I6" s="88"/>
    </row>
    <row r="7" spans="5:9" ht="12">
      <c r="E7" s="28"/>
      <c r="F7" s="88"/>
      <c r="G7" s="88"/>
      <c r="H7" s="88"/>
      <c r="I7" s="88"/>
    </row>
    <row r="8" spans="1:9" s="30" customFormat="1" ht="29.25" customHeight="1">
      <c r="A8" s="7" t="s">
        <v>390</v>
      </c>
      <c r="B8" s="29" t="s">
        <v>391</v>
      </c>
      <c r="C8" s="29" t="s">
        <v>392</v>
      </c>
      <c r="D8" s="29" t="s">
        <v>393</v>
      </c>
      <c r="E8" s="29" t="s">
        <v>394</v>
      </c>
      <c r="F8" s="89" t="s">
        <v>537</v>
      </c>
      <c r="G8" s="89" t="s">
        <v>538</v>
      </c>
      <c r="H8" s="108" t="s">
        <v>539</v>
      </c>
      <c r="I8" s="108" t="s">
        <v>540</v>
      </c>
    </row>
    <row r="9" spans="1:9" ht="24">
      <c r="A9" s="20" t="s">
        <v>379</v>
      </c>
      <c r="B9" s="20"/>
      <c r="C9" s="20"/>
      <c r="D9" s="20"/>
      <c r="E9" s="31" t="s">
        <v>395</v>
      </c>
      <c r="F9" s="200">
        <f>F10</f>
        <v>6653.699999999999</v>
      </c>
      <c r="G9" s="200">
        <f>G10</f>
        <v>1026</v>
      </c>
      <c r="H9" s="156">
        <f>F9-G9</f>
        <v>5627.699999999999</v>
      </c>
      <c r="I9" s="156">
        <f>G9/F9*100</f>
        <v>15.4199918842148</v>
      </c>
    </row>
    <row r="10" spans="1:9" ht="12.75">
      <c r="A10" s="20"/>
      <c r="B10" s="20" t="s">
        <v>396</v>
      </c>
      <c r="C10" s="20"/>
      <c r="D10" s="20"/>
      <c r="E10" s="32" t="s">
        <v>397</v>
      </c>
      <c r="F10" s="200">
        <f>F11+F28</f>
        <v>6653.699999999999</v>
      </c>
      <c r="G10" s="200">
        <f>G11+G28</f>
        <v>1026</v>
      </c>
      <c r="H10" s="200">
        <f>H11+H28</f>
        <v>5627.699999999999</v>
      </c>
      <c r="I10" s="156">
        <f aca="true" t="shared" si="0" ref="I10:I107">G10/F10*100</f>
        <v>15.4199918842148</v>
      </c>
    </row>
    <row r="11" spans="1:9" ht="48">
      <c r="A11" s="20"/>
      <c r="B11" s="20" t="s">
        <v>398</v>
      </c>
      <c r="C11" s="33"/>
      <c r="D11" s="20"/>
      <c r="E11" s="31" t="s">
        <v>399</v>
      </c>
      <c r="F11" s="200">
        <f>F16+F12+F25</f>
        <v>6342.199999999999</v>
      </c>
      <c r="G11" s="200">
        <f>G16+G12+G25</f>
        <v>1026</v>
      </c>
      <c r="H11" s="200">
        <f>H16+H12+H25</f>
        <v>5316.199999999999</v>
      </c>
      <c r="I11" s="156">
        <f t="shared" si="0"/>
        <v>16.17735170760935</v>
      </c>
    </row>
    <row r="12" spans="1:9" ht="38.25">
      <c r="A12" s="20"/>
      <c r="B12" s="20"/>
      <c r="C12" s="155" t="s">
        <v>710</v>
      </c>
      <c r="D12" s="29"/>
      <c r="E12" s="136" t="s">
        <v>39</v>
      </c>
      <c r="F12" s="199">
        <f aca="true" t="shared" si="1" ref="F12:G14">F13</f>
        <v>10</v>
      </c>
      <c r="G12" s="199">
        <f t="shared" si="1"/>
        <v>0</v>
      </c>
      <c r="H12" s="156">
        <f aca="true" t="shared" si="2" ref="H12:H141">F12-G12</f>
        <v>10</v>
      </c>
      <c r="I12" s="156">
        <f t="shared" si="0"/>
        <v>0</v>
      </c>
    </row>
    <row r="13" spans="1:9" ht="38.25">
      <c r="A13" s="20"/>
      <c r="B13" s="20"/>
      <c r="C13" s="162" t="s">
        <v>711</v>
      </c>
      <c r="D13" s="170"/>
      <c r="E13" s="158" t="s">
        <v>857</v>
      </c>
      <c r="F13" s="187">
        <f t="shared" si="1"/>
        <v>10</v>
      </c>
      <c r="G13" s="187">
        <f t="shared" si="1"/>
        <v>0</v>
      </c>
      <c r="H13" s="159">
        <f t="shared" si="2"/>
        <v>10</v>
      </c>
      <c r="I13" s="159">
        <f t="shared" si="0"/>
        <v>0</v>
      </c>
    </row>
    <row r="14" spans="1:9" ht="25.5">
      <c r="A14" s="20"/>
      <c r="B14" s="20"/>
      <c r="C14" s="142" t="s">
        <v>712</v>
      </c>
      <c r="D14" s="84"/>
      <c r="E14" s="160" t="s">
        <v>858</v>
      </c>
      <c r="F14" s="187">
        <f t="shared" si="1"/>
        <v>10</v>
      </c>
      <c r="G14" s="187">
        <f t="shared" si="1"/>
        <v>0</v>
      </c>
      <c r="H14" s="159">
        <f t="shared" si="2"/>
        <v>10</v>
      </c>
      <c r="I14" s="159">
        <f t="shared" si="0"/>
        <v>0</v>
      </c>
    </row>
    <row r="15" spans="1:9" ht="25.5">
      <c r="A15" s="20"/>
      <c r="B15" s="20"/>
      <c r="C15" s="142"/>
      <c r="D15" s="84" t="s">
        <v>313</v>
      </c>
      <c r="E15" s="140" t="s">
        <v>518</v>
      </c>
      <c r="F15" s="187">
        <v>10</v>
      </c>
      <c r="G15" s="187">
        <v>0</v>
      </c>
      <c r="H15" s="159">
        <f t="shared" si="2"/>
        <v>10</v>
      </c>
      <c r="I15" s="159">
        <f t="shared" si="0"/>
        <v>0</v>
      </c>
    </row>
    <row r="16" spans="1:9" ht="25.5">
      <c r="A16" s="34"/>
      <c r="B16" s="34"/>
      <c r="C16" s="155" t="s">
        <v>806</v>
      </c>
      <c r="D16" s="29"/>
      <c r="E16" s="165" t="s">
        <v>602</v>
      </c>
      <c r="F16" s="199">
        <f>F17+F21+F23</f>
        <v>5964.299999999999</v>
      </c>
      <c r="G16" s="199">
        <f>G17+G21+G23</f>
        <v>934.0000000000001</v>
      </c>
      <c r="H16" s="156">
        <f t="shared" si="2"/>
        <v>5030.299999999999</v>
      </c>
      <c r="I16" s="156">
        <f t="shared" si="0"/>
        <v>15.659842730915619</v>
      </c>
    </row>
    <row r="17" spans="1:9" ht="25.5">
      <c r="A17" s="34"/>
      <c r="B17" s="34"/>
      <c r="C17" s="142" t="s">
        <v>807</v>
      </c>
      <c r="D17" s="84"/>
      <c r="E17" s="163" t="s">
        <v>823</v>
      </c>
      <c r="F17" s="187">
        <f>F18+F19+F20</f>
        <v>2581.1</v>
      </c>
      <c r="G17" s="187">
        <f>G18+G19+G20</f>
        <v>397.40000000000003</v>
      </c>
      <c r="H17" s="159">
        <f t="shared" si="2"/>
        <v>2183.7</v>
      </c>
      <c r="I17" s="159">
        <f t="shared" si="0"/>
        <v>15.39653636046647</v>
      </c>
    </row>
    <row r="18" spans="1:9" ht="51">
      <c r="A18" s="34"/>
      <c r="B18" s="34"/>
      <c r="C18" s="142"/>
      <c r="D18" s="84" t="s">
        <v>312</v>
      </c>
      <c r="E18" s="140" t="s">
        <v>517</v>
      </c>
      <c r="F18" s="187">
        <v>2160.2</v>
      </c>
      <c r="G18" s="187">
        <v>344.6</v>
      </c>
      <c r="H18" s="159">
        <f t="shared" si="2"/>
        <v>1815.6</v>
      </c>
      <c r="I18" s="159">
        <f t="shared" si="0"/>
        <v>15.952226645680959</v>
      </c>
    </row>
    <row r="19" spans="1:9" ht="25.5">
      <c r="A19" s="34"/>
      <c r="B19" s="34"/>
      <c r="C19" s="142"/>
      <c r="D19" s="84" t="s">
        <v>313</v>
      </c>
      <c r="E19" s="140" t="s">
        <v>518</v>
      </c>
      <c r="F19" s="187">
        <v>420.5</v>
      </c>
      <c r="G19" s="187">
        <v>52.8</v>
      </c>
      <c r="H19" s="159">
        <f t="shared" si="2"/>
        <v>367.7</v>
      </c>
      <c r="I19" s="159">
        <f t="shared" si="0"/>
        <v>12.556480380499405</v>
      </c>
    </row>
    <row r="20" spans="1:9" ht="12.75">
      <c r="A20" s="34"/>
      <c r="B20" s="34"/>
      <c r="C20" s="142"/>
      <c r="D20" s="84" t="s">
        <v>314</v>
      </c>
      <c r="E20" s="140" t="s">
        <v>315</v>
      </c>
      <c r="F20" s="187">
        <v>0.4</v>
      </c>
      <c r="G20" s="187">
        <v>0</v>
      </c>
      <c r="H20" s="159">
        <f t="shared" si="2"/>
        <v>0.4</v>
      </c>
      <c r="I20" s="159">
        <f t="shared" si="0"/>
        <v>0</v>
      </c>
    </row>
    <row r="21" spans="1:9" ht="25.5">
      <c r="A21" s="34"/>
      <c r="B21" s="34"/>
      <c r="C21" s="142" t="s">
        <v>809</v>
      </c>
      <c r="D21" s="84"/>
      <c r="E21" s="163" t="s">
        <v>534</v>
      </c>
      <c r="F21" s="187">
        <f>F22</f>
        <v>1351.6</v>
      </c>
      <c r="G21" s="187">
        <f>G22</f>
        <v>198</v>
      </c>
      <c r="H21" s="159">
        <f t="shared" si="2"/>
        <v>1153.6</v>
      </c>
      <c r="I21" s="159">
        <f t="shared" si="0"/>
        <v>14.649304527966855</v>
      </c>
    </row>
    <row r="22" spans="1:9" ht="51">
      <c r="A22" s="34"/>
      <c r="B22" s="34"/>
      <c r="C22" s="84"/>
      <c r="D22" s="84" t="s">
        <v>312</v>
      </c>
      <c r="E22" s="140" t="s">
        <v>517</v>
      </c>
      <c r="F22" s="187">
        <v>1351.6</v>
      </c>
      <c r="G22" s="187">
        <v>198</v>
      </c>
      <c r="H22" s="159">
        <f t="shared" si="2"/>
        <v>1153.6</v>
      </c>
      <c r="I22" s="159">
        <f t="shared" si="0"/>
        <v>14.649304527966855</v>
      </c>
    </row>
    <row r="23" spans="1:9" ht="25.5">
      <c r="A23" s="34"/>
      <c r="B23" s="34"/>
      <c r="C23" s="142" t="s">
        <v>810</v>
      </c>
      <c r="D23" s="84"/>
      <c r="E23" s="163" t="s">
        <v>515</v>
      </c>
      <c r="F23" s="187">
        <f>F24</f>
        <v>2031.6</v>
      </c>
      <c r="G23" s="187">
        <f>G24</f>
        <v>338.6</v>
      </c>
      <c r="H23" s="159">
        <f t="shared" si="2"/>
        <v>1693</v>
      </c>
      <c r="I23" s="159">
        <f t="shared" si="0"/>
        <v>16.666666666666668</v>
      </c>
    </row>
    <row r="24" spans="1:9" ht="51">
      <c r="A24" s="34"/>
      <c r="B24" s="34"/>
      <c r="C24" s="142"/>
      <c r="D24" s="84" t="s">
        <v>312</v>
      </c>
      <c r="E24" s="140" t="s">
        <v>517</v>
      </c>
      <c r="F24" s="187">
        <v>2031.6</v>
      </c>
      <c r="G24" s="187">
        <v>338.6</v>
      </c>
      <c r="H24" s="159">
        <f t="shared" si="2"/>
        <v>1693</v>
      </c>
      <c r="I24" s="159">
        <f t="shared" si="0"/>
        <v>16.666666666666668</v>
      </c>
    </row>
    <row r="25" spans="1:9" ht="38.25">
      <c r="A25" s="34"/>
      <c r="B25" s="34"/>
      <c r="C25" s="155" t="s">
        <v>812</v>
      </c>
      <c r="D25" s="29"/>
      <c r="E25" s="185" t="s">
        <v>599</v>
      </c>
      <c r="F25" s="199">
        <f>F26</f>
        <v>367.9</v>
      </c>
      <c r="G25" s="199">
        <f>G26</f>
        <v>92</v>
      </c>
      <c r="H25" s="156">
        <f t="shared" si="2"/>
        <v>275.9</v>
      </c>
      <c r="I25" s="156">
        <f t="shared" si="0"/>
        <v>25.006795324816526</v>
      </c>
    </row>
    <row r="26" spans="1:9" ht="12.75">
      <c r="A26" s="34"/>
      <c r="B26" s="20"/>
      <c r="C26" s="142" t="s">
        <v>162</v>
      </c>
      <c r="D26" s="84"/>
      <c r="E26" s="140" t="s">
        <v>163</v>
      </c>
      <c r="F26" s="187">
        <f>F27</f>
        <v>367.9</v>
      </c>
      <c r="G26" s="187">
        <f>G27</f>
        <v>92</v>
      </c>
      <c r="H26" s="159">
        <f t="shared" si="2"/>
        <v>275.9</v>
      </c>
      <c r="I26" s="159">
        <f t="shared" si="0"/>
        <v>25.006795324816526</v>
      </c>
    </row>
    <row r="27" spans="1:9" ht="12.75">
      <c r="A27" s="34"/>
      <c r="B27" s="34"/>
      <c r="C27" s="142"/>
      <c r="D27" s="84" t="s">
        <v>319</v>
      </c>
      <c r="E27" s="140" t="s">
        <v>405</v>
      </c>
      <c r="F27" s="187">
        <v>367.9</v>
      </c>
      <c r="G27" s="187">
        <v>92</v>
      </c>
      <c r="H27" s="159">
        <f t="shared" si="2"/>
        <v>275.9</v>
      </c>
      <c r="I27" s="159">
        <f t="shared" si="0"/>
        <v>25.006795324816526</v>
      </c>
    </row>
    <row r="28" spans="1:9" ht="12.75">
      <c r="A28" s="34"/>
      <c r="B28" s="20" t="s">
        <v>452</v>
      </c>
      <c r="C28" s="20"/>
      <c r="D28" s="20"/>
      <c r="E28" s="31" t="s">
        <v>407</v>
      </c>
      <c r="F28" s="199">
        <f>F34+F29</f>
        <v>311.5</v>
      </c>
      <c r="G28" s="199">
        <f>G34+G29</f>
        <v>0</v>
      </c>
      <c r="H28" s="199">
        <f>H34+H29</f>
        <v>311.5</v>
      </c>
      <c r="I28" s="156">
        <f t="shared" si="0"/>
        <v>0</v>
      </c>
    </row>
    <row r="29" spans="1:9" ht="51">
      <c r="A29" s="34"/>
      <c r="B29" s="20"/>
      <c r="C29" s="155" t="s">
        <v>699</v>
      </c>
      <c r="D29" s="29"/>
      <c r="E29" s="136" t="s">
        <v>605</v>
      </c>
      <c r="F29" s="199">
        <f>F30</f>
        <v>311</v>
      </c>
      <c r="G29" s="199">
        <f aca="true" t="shared" si="3" ref="G29:H32">G30</f>
        <v>0</v>
      </c>
      <c r="H29" s="199">
        <f t="shared" si="3"/>
        <v>311</v>
      </c>
      <c r="I29" s="156">
        <f t="shared" si="0"/>
        <v>0</v>
      </c>
    </row>
    <row r="30" spans="1:9" ht="51">
      <c r="A30" s="34"/>
      <c r="B30" s="20"/>
      <c r="C30" s="162" t="s">
        <v>707</v>
      </c>
      <c r="D30" s="84"/>
      <c r="E30" s="158" t="s">
        <v>607</v>
      </c>
      <c r="F30" s="187">
        <f>F31</f>
        <v>311</v>
      </c>
      <c r="G30" s="187">
        <f t="shared" si="3"/>
        <v>0</v>
      </c>
      <c r="H30" s="187">
        <f t="shared" si="3"/>
        <v>311</v>
      </c>
      <c r="I30" s="159">
        <f t="shared" si="0"/>
        <v>0</v>
      </c>
    </row>
    <row r="31" spans="1:9" ht="51">
      <c r="A31" s="34"/>
      <c r="B31" s="20"/>
      <c r="C31" s="142" t="s">
        <v>708</v>
      </c>
      <c r="D31" s="84"/>
      <c r="E31" s="140" t="s">
        <v>197</v>
      </c>
      <c r="F31" s="187">
        <f>F32</f>
        <v>311</v>
      </c>
      <c r="G31" s="187">
        <f t="shared" si="3"/>
        <v>0</v>
      </c>
      <c r="H31" s="187">
        <f t="shared" si="3"/>
        <v>311</v>
      </c>
      <c r="I31" s="159">
        <f t="shared" si="0"/>
        <v>0</v>
      </c>
    </row>
    <row r="32" spans="1:9" ht="76.5">
      <c r="A32" s="34"/>
      <c r="B32" s="20"/>
      <c r="C32" s="142" t="s">
        <v>709</v>
      </c>
      <c r="D32" s="84"/>
      <c r="E32" s="140" t="s">
        <v>198</v>
      </c>
      <c r="F32" s="187">
        <f>F33</f>
        <v>311</v>
      </c>
      <c r="G32" s="187">
        <f t="shared" si="3"/>
        <v>0</v>
      </c>
      <c r="H32" s="187">
        <f t="shared" si="3"/>
        <v>311</v>
      </c>
      <c r="I32" s="159">
        <f t="shared" si="0"/>
        <v>0</v>
      </c>
    </row>
    <row r="33" spans="1:9" ht="25.5">
      <c r="A33" s="34"/>
      <c r="B33" s="20"/>
      <c r="C33" s="142"/>
      <c r="D33" s="84" t="s">
        <v>313</v>
      </c>
      <c r="E33" s="140" t="s">
        <v>518</v>
      </c>
      <c r="F33" s="187">
        <v>311</v>
      </c>
      <c r="G33" s="187">
        <v>0</v>
      </c>
      <c r="H33" s="159">
        <f t="shared" si="2"/>
        <v>311</v>
      </c>
      <c r="I33" s="159">
        <f t="shared" si="0"/>
        <v>0</v>
      </c>
    </row>
    <row r="34" spans="1:9" ht="25.5">
      <c r="A34" s="34"/>
      <c r="B34" s="34"/>
      <c r="C34" s="155" t="s">
        <v>813</v>
      </c>
      <c r="D34" s="29"/>
      <c r="E34" s="165" t="s">
        <v>609</v>
      </c>
      <c r="F34" s="199">
        <f>F35+F37</f>
        <v>0.5</v>
      </c>
      <c r="G34" s="199">
        <f>G35+G37</f>
        <v>0</v>
      </c>
      <c r="H34" s="199">
        <f>H35+H37</f>
        <v>0.5</v>
      </c>
      <c r="I34" s="156">
        <f t="shared" si="0"/>
        <v>0</v>
      </c>
    </row>
    <row r="35" spans="1:9" ht="38.25" hidden="1">
      <c r="A35" s="34"/>
      <c r="B35" s="34"/>
      <c r="C35" s="142" t="s">
        <v>814</v>
      </c>
      <c r="D35" s="84"/>
      <c r="E35" s="160" t="s">
        <v>85</v>
      </c>
      <c r="F35" s="187">
        <f>F36</f>
        <v>0</v>
      </c>
      <c r="G35" s="187">
        <f>G36</f>
        <v>0</v>
      </c>
      <c r="H35" s="187">
        <f>H36</f>
        <v>0</v>
      </c>
      <c r="I35" s="159" t="e">
        <f t="shared" si="0"/>
        <v>#DIV/0!</v>
      </c>
    </row>
    <row r="36" spans="1:9" ht="17.25" customHeight="1" hidden="1">
      <c r="A36" s="34"/>
      <c r="B36" s="34"/>
      <c r="C36" s="167"/>
      <c r="D36" s="84" t="s">
        <v>314</v>
      </c>
      <c r="E36" s="140" t="s">
        <v>315</v>
      </c>
      <c r="F36" s="187">
        <v>0</v>
      </c>
      <c r="G36" s="187">
        <v>0</v>
      </c>
      <c r="H36" s="159">
        <f t="shared" si="2"/>
        <v>0</v>
      </c>
      <c r="I36" s="159" t="e">
        <f t="shared" si="0"/>
        <v>#DIV/0!</v>
      </c>
    </row>
    <row r="37" spans="1:9" ht="29.25" customHeight="1">
      <c r="A37" s="34"/>
      <c r="B37" s="34"/>
      <c r="C37" s="142" t="s">
        <v>815</v>
      </c>
      <c r="D37" s="84"/>
      <c r="E37" s="163" t="s">
        <v>185</v>
      </c>
      <c r="F37" s="187">
        <f>F38</f>
        <v>0.5</v>
      </c>
      <c r="G37" s="187">
        <f>G38</f>
        <v>0</v>
      </c>
      <c r="H37" s="187">
        <f>H38</f>
        <v>0.5</v>
      </c>
      <c r="I37" s="159">
        <f t="shared" si="0"/>
        <v>0</v>
      </c>
    </row>
    <row r="38" spans="1:9" ht="17.25" customHeight="1">
      <c r="A38" s="34"/>
      <c r="B38" s="34"/>
      <c r="C38" s="167"/>
      <c r="D38" s="84" t="s">
        <v>316</v>
      </c>
      <c r="E38" s="140" t="s">
        <v>317</v>
      </c>
      <c r="F38" s="187">
        <v>0.5</v>
      </c>
      <c r="G38" s="187">
        <v>0</v>
      </c>
      <c r="H38" s="159">
        <f t="shared" si="2"/>
        <v>0.5</v>
      </c>
      <c r="I38" s="159">
        <f t="shared" si="0"/>
        <v>0</v>
      </c>
    </row>
    <row r="39" spans="1:9" ht="24">
      <c r="A39" s="20" t="s">
        <v>380</v>
      </c>
      <c r="B39" s="20"/>
      <c r="C39" s="20"/>
      <c r="D39" s="20"/>
      <c r="E39" s="31" t="s">
        <v>400</v>
      </c>
      <c r="F39" s="200">
        <f>F40+F118+F173+F189+F153+F144</f>
        <v>46190.49999999999</v>
      </c>
      <c r="G39" s="200">
        <f>G40+G118+G173+G189+G153+G144</f>
        <v>5659</v>
      </c>
      <c r="H39" s="200">
        <f>H40+H118+H173+H189+H153+H144</f>
        <v>40531.5</v>
      </c>
      <c r="I39" s="156">
        <f t="shared" si="0"/>
        <v>12.25143698379537</v>
      </c>
    </row>
    <row r="40" spans="1:9" ht="12.75">
      <c r="A40" s="20"/>
      <c r="B40" s="20" t="s">
        <v>396</v>
      </c>
      <c r="C40" s="20"/>
      <c r="D40" s="20"/>
      <c r="E40" s="32" t="s">
        <v>397</v>
      </c>
      <c r="F40" s="200">
        <f>F41+F45+F76+F72</f>
        <v>28602.199999999997</v>
      </c>
      <c r="G40" s="200">
        <f>G41+G45+G76+G72</f>
        <v>3803.5</v>
      </c>
      <c r="H40" s="200">
        <f>H41+H45+H76+H72</f>
        <v>24798.7</v>
      </c>
      <c r="I40" s="156">
        <f t="shared" si="0"/>
        <v>13.29792813140248</v>
      </c>
    </row>
    <row r="41" spans="1:9" ht="48.75" customHeight="1">
      <c r="A41" s="20"/>
      <c r="B41" s="20" t="s">
        <v>401</v>
      </c>
      <c r="C41" s="33"/>
      <c r="D41" s="20"/>
      <c r="E41" s="31" t="s">
        <v>402</v>
      </c>
      <c r="F41" s="200">
        <f aca="true" t="shared" si="4" ref="F41:G43">F42</f>
        <v>1351.6</v>
      </c>
      <c r="G41" s="200">
        <f t="shared" si="4"/>
        <v>293.1</v>
      </c>
      <c r="H41" s="156">
        <f t="shared" si="2"/>
        <v>1058.5</v>
      </c>
      <c r="I41" s="156">
        <f t="shared" si="0"/>
        <v>21.68540988458124</v>
      </c>
    </row>
    <row r="42" spans="1:9" ht="25.5">
      <c r="A42" s="34"/>
      <c r="B42" s="34"/>
      <c r="C42" s="155" t="s">
        <v>806</v>
      </c>
      <c r="D42" s="29"/>
      <c r="E42" s="165" t="s">
        <v>602</v>
      </c>
      <c r="F42" s="199">
        <f t="shared" si="4"/>
        <v>1351.6</v>
      </c>
      <c r="G42" s="199">
        <f t="shared" si="4"/>
        <v>293.1</v>
      </c>
      <c r="H42" s="156">
        <f>F42-G42</f>
        <v>1058.5</v>
      </c>
      <c r="I42" s="156">
        <f aca="true" t="shared" si="5" ref="I42:I50">G42/F42*100</f>
        <v>21.68540988458124</v>
      </c>
    </row>
    <row r="43" spans="1:9" ht="27" customHeight="1">
      <c r="A43" s="34"/>
      <c r="B43" s="34"/>
      <c r="C43" s="142" t="s">
        <v>808</v>
      </c>
      <c r="D43" s="84"/>
      <c r="E43" s="160" t="s">
        <v>516</v>
      </c>
      <c r="F43" s="187">
        <f t="shared" si="4"/>
        <v>1351.6</v>
      </c>
      <c r="G43" s="187">
        <f t="shared" si="4"/>
        <v>293.1</v>
      </c>
      <c r="H43" s="159">
        <f>F43-G43</f>
        <v>1058.5</v>
      </c>
      <c r="I43" s="159">
        <f t="shared" si="5"/>
        <v>21.68540988458124</v>
      </c>
    </row>
    <row r="44" spans="1:9" ht="51">
      <c r="A44" s="34"/>
      <c r="B44" s="34"/>
      <c r="C44" s="142"/>
      <c r="D44" s="84" t="s">
        <v>312</v>
      </c>
      <c r="E44" s="140" t="s">
        <v>517</v>
      </c>
      <c r="F44" s="187">
        <v>1351.6</v>
      </c>
      <c r="G44" s="187">
        <v>293.1</v>
      </c>
      <c r="H44" s="159">
        <f>F44-G44</f>
        <v>1058.5</v>
      </c>
      <c r="I44" s="159">
        <f t="shared" si="5"/>
        <v>21.68540988458124</v>
      </c>
    </row>
    <row r="45" spans="1:9" ht="48">
      <c r="A45" s="34"/>
      <c r="B45" s="20" t="s">
        <v>403</v>
      </c>
      <c r="C45" s="35"/>
      <c r="D45" s="34"/>
      <c r="E45" s="31" t="s">
        <v>404</v>
      </c>
      <c r="F45" s="199">
        <f>F50+F57+F66+F69+F46+F54</f>
        <v>21214.5</v>
      </c>
      <c r="G45" s="199">
        <f>G50+G57+G66+G69+G46+G54</f>
        <v>3439.1</v>
      </c>
      <c r="H45" s="199">
        <f>H50+H57+H66+H69+H46+H54</f>
        <v>17775.4</v>
      </c>
      <c r="I45" s="156">
        <f t="shared" si="5"/>
        <v>16.211082042942326</v>
      </c>
    </row>
    <row r="46" spans="1:9" ht="51">
      <c r="A46" s="34"/>
      <c r="B46" s="20"/>
      <c r="C46" s="155" t="s">
        <v>699</v>
      </c>
      <c r="D46" s="29"/>
      <c r="E46" s="136" t="s">
        <v>605</v>
      </c>
      <c r="F46" s="199">
        <f>F47</f>
        <v>35</v>
      </c>
      <c r="G46" s="199">
        <f aca="true" t="shared" si="6" ref="G46:H48">G47</f>
        <v>35</v>
      </c>
      <c r="H46" s="199">
        <f t="shared" si="6"/>
        <v>0</v>
      </c>
      <c r="I46" s="159">
        <f t="shared" si="5"/>
        <v>100</v>
      </c>
    </row>
    <row r="47" spans="1:9" ht="38.25">
      <c r="A47" s="34"/>
      <c r="B47" s="20"/>
      <c r="C47" s="162" t="s">
        <v>700</v>
      </c>
      <c r="D47" s="84"/>
      <c r="E47" s="158" t="s">
        <v>850</v>
      </c>
      <c r="F47" s="187">
        <f>F48</f>
        <v>35</v>
      </c>
      <c r="G47" s="187">
        <f t="shared" si="6"/>
        <v>35</v>
      </c>
      <c r="H47" s="187">
        <f t="shared" si="6"/>
        <v>0</v>
      </c>
      <c r="I47" s="159">
        <f t="shared" si="5"/>
        <v>100</v>
      </c>
    </row>
    <row r="48" spans="1:9" ht="38.25">
      <c r="A48" s="34"/>
      <c r="B48" s="20"/>
      <c r="C48" s="142" t="s">
        <v>701</v>
      </c>
      <c r="D48" s="84"/>
      <c r="E48" s="160" t="s">
        <v>851</v>
      </c>
      <c r="F48" s="187">
        <f>F49</f>
        <v>35</v>
      </c>
      <c r="G48" s="187">
        <f t="shared" si="6"/>
        <v>35</v>
      </c>
      <c r="H48" s="187">
        <f t="shared" si="6"/>
        <v>0</v>
      </c>
      <c r="I48" s="159">
        <f t="shared" si="5"/>
        <v>100</v>
      </c>
    </row>
    <row r="49" spans="1:9" ht="12.75">
      <c r="A49" s="34"/>
      <c r="B49" s="20"/>
      <c r="C49" s="142"/>
      <c r="D49" s="84" t="s">
        <v>314</v>
      </c>
      <c r="E49" s="140" t="s">
        <v>315</v>
      </c>
      <c r="F49" s="187">
        <v>35</v>
      </c>
      <c r="G49" s="187">
        <v>35</v>
      </c>
      <c r="H49" s="159">
        <f>F49-G49</f>
        <v>0</v>
      </c>
      <c r="I49" s="159">
        <f t="shared" si="5"/>
        <v>100</v>
      </c>
    </row>
    <row r="50" spans="1:9" ht="38.25">
      <c r="A50" s="34"/>
      <c r="B50" s="20"/>
      <c r="C50" s="155" t="s">
        <v>710</v>
      </c>
      <c r="D50" s="29"/>
      <c r="E50" s="136" t="s">
        <v>39</v>
      </c>
      <c r="F50" s="199">
        <f aca="true" t="shared" si="7" ref="F50:G52">F51</f>
        <v>21</v>
      </c>
      <c r="G50" s="199">
        <f t="shared" si="7"/>
        <v>0</v>
      </c>
      <c r="H50" s="156">
        <f>F50-G50</f>
        <v>21</v>
      </c>
      <c r="I50" s="156">
        <f t="shared" si="5"/>
        <v>0</v>
      </c>
    </row>
    <row r="51" spans="1:9" ht="38.25">
      <c r="A51" s="34"/>
      <c r="B51" s="20"/>
      <c r="C51" s="162" t="s">
        <v>711</v>
      </c>
      <c r="D51" s="170"/>
      <c r="E51" s="158" t="s">
        <v>857</v>
      </c>
      <c r="F51" s="187">
        <f t="shared" si="7"/>
        <v>21</v>
      </c>
      <c r="G51" s="187">
        <f t="shared" si="7"/>
        <v>0</v>
      </c>
      <c r="H51" s="159">
        <f t="shared" si="2"/>
        <v>21</v>
      </c>
      <c r="I51" s="159">
        <f t="shared" si="0"/>
        <v>0</v>
      </c>
    </row>
    <row r="52" spans="1:9" ht="25.5">
      <c r="A52" s="34"/>
      <c r="B52" s="20"/>
      <c r="C52" s="142" t="s">
        <v>712</v>
      </c>
      <c r="D52" s="84"/>
      <c r="E52" s="160" t="s">
        <v>858</v>
      </c>
      <c r="F52" s="187">
        <f t="shared" si="7"/>
        <v>21</v>
      </c>
      <c r="G52" s="187">
        <f t="shared" si="7"/>
        <v>0</v>
      </c>
      <c r="H52" s="159">
        <f t="shared" si="2"/>
        <v>21</v>
      </c>
      <c r="I52" s="159">
        <f t="shared" si="0"/>
        <v>0</v>
      </c>
    </row>
    <row r="53" spans="1:9" ht="25.5">
      <c r="A53" s="34"/>
      <c r="B53" s="20"/>
      <c r="C53" s="142"/>
      <c r="D53" s="84" t="s">
        <v>313</v>
      </c>
      <c r="E53" s="140" t="s">
        <v>518</v>
      </c>
      <c r="F53" s="187">
        <v>21</v>
      </c>
      <c r="G53" s="187">
        <v>0</v>
      </c>
      <c r="H53" s="159">
        <f t="shared" si="2"/>
        <v>21</v>
      </c>
      <c r="I53" s="159">
        <f t="shared" si="0"/>
        <v>0</v>
      </c>
    </row>
    <row r="54" spans="1:9" ht="76.5">
      <c r="A54" s="34"/>
      <c r="B54" s="20"/>
      <c r="C54" s="155" t="s">
        <v>274</v>
      </c>
      <c r="D54" s="29"/>
      <c r="E54" s="185" t="s">
        <v>275</v>
      </c>
      <c r="F54" s="199">
        <f aca="true" t="shared" si="8" ref="F54:H55">F55</f>
        <v>112.9</v>
      </c>
      <c r="G54" s="199">
        <f t="shared" si="8"/>
        <v>0</v>
      </c>
      <c r="H54" s="199">
        <f t="shared" si="8"/>
        <v>112.9</v>
      </c>
      <c r="I54" s="156">
        <f>G54/F54*100</f>
        <v>0</v>
      </c>
    </row>
    <row r="55" spans="1:9" ht="76.5">
      <c r="A55" s="34"/>
      <c r="B55" s="20"/>
      <c r="C55" s="142" t="s">
        <v>276</v>
      </c>
      <c r="D55" s="84"/>
      <c r="E55" s="140" t="s">
        <v>275</v>
      </c>
      <c r="F55" s="187">
        <f t="shared" si="8"/>
        <v>112.9</v>
      </c>
      <c r="G55" s="187">
        <f t="shared" si="8"/>
        <v>0</v>
      </c>
      <c r="H55" s="187">
        <f t="shared" si="8"/>
        <v>112.9</v>
      </c>
      <c r="I55" s="159">
        <f>G55/F55*100</f>
        <v>0</v>
      </c>
    </row>
    <row r="56" spans="1:9" ht="12.75">
      <c r="A56" s="34"/>
      <c r="B56" s="20"/>
      <c r="C56" s="142"/>
      <c r="D56" s="84" t="s">
        <v>319</v>
      </c>
      <c r="E56" s="140" t="s">
        <v>405</v>
      </c>
      <c r="F56" s="187">
        <v>112.9</v>
      </c>
      <c r="G56" s="187">
        <v>0</v>
      </c>
      <c r="H56" s="159">
        <f>F56-G56</f>
        <v>112.9</v>
      </c>
      <c r="I56" s="159">
        <f>G56/F56*100</f>
        <v>0</v>
      </c>
    </row>
    <row r="57" spans="1:9" ht="25.5">
      <c r="A57" s="20"/>
      <c r="B57" s="20"/>
      <c r="C57" s="155" t="s">
        <v>806</v>
      </c>
      <c r="D57" s="29"/>
      <c r="E57" s="165" t="s">
        <v>602</v>
      </c>
      <c r="F57" s="199">
        <f>F58+F62+F64</f>
        <v>20827.3</v>
      </c>
      <c r="G57" s="199">
        <f>G58+G62+G64</f>
        <v>3404.1</v>
      </c>
      <c r="H57" s="199">
        <f>H58+H62+H64</f>
        <v>17423.2</v>
      </c>
      <c r="I57" s="156">
        <f t="shared" si="0"/>
        <v>16.344413342103874</v>
      </c>
    </row>
    <row r="58" spans="1:9" ht="25.5">
      <c r="A58" s="34"/>
      <c r="B58" s="34"/>
      <c r="C58" s="142" t="s">
        <v>807</v>
      </c>
      <c r="D58" s="84"/>
      <c r="E58" s="163" t="s">
        <v>823</v>
      </c>
      <c r="F58" s="187">
        <f>F59+F60+F61</f>
        <v>20661.1</v>
      </c>
      <c r="G58" s="187">
        <f>G59+G60+G61</f>
        <v>3404.1</v>
      </c>
      <c r="H58" s="159">
        <f t="shared" si="2"/>
        <v>17257</v>
      </c>
      <c r="I58" s="159">
        <f t="shared" si="0"/>
        <v>16.475889473454945</v>
      </c>
    </row>
    <row r="59" spans="1:9" ht="51">
      <c r="A59" s="34"/>
      <c r="B59" s="34"/>
      <c r="C59" s="142"/>
      <c r="D59" s="84" t="s">
        <v>312</v>
      </c>
      <c r="E59" s="140" t="s">
        <v>517</v>
      </c>
      <c r="F59" s="187">
        <v>17627.7</v>
      </c>
      <c r="G59" s="187">
        <v>2894.5</v>
      </c>
      <c r="H59" s="159">
        <f>F59-G59</f>
        <v>14733.2</v>
      </c>
      <c r="I59" s="159">
        <f>G59/F59*100</f>
        <v>16.420179603691917</v>
      </c>
    </row>
    <row r="60" spans="1:9" ht="25.5">
      <c r="A60" s="34"/>
      <c r="B60" s="20"/>
      <c r="C60" s="142"/>
      <c r="D60" s="84" t="s">
        <v>313</v>
      </c>
      <c r="E60" s="140" t="s">
        <v>518</v>
      </c>
      <c r="F60" s="187">
        <v>3017.6</v>
      </c>
      <c r="G60" s="187">
        <v>506.7</v>
      </c>
      <c r="H60" s="159">
        <f>F60-G60</f>
        <v>2510.9</v>
      </c>
      <c r="I60" s="159">
        <f>G60/F60*100</f>
        <v>16.791489925768825</v>
      </c>
    </row>
    <row r="61" spans="1:9" ht="12.75">
      <c r="A61" s="34"/>
      <c r="B61" s="20"/>
      <c r="C61" s="142"/>
      <c r="D61" s="84" t="s">
        <v>314</v>
      </c>
      <c r="E61" s="140" t="s">
        <v>315</v>
      </c>
      <c r="F61" s="187">
        <v>15.8</v>
      </c>
      <c r="G61" s="187">
        <v>2.9</v>
      </c>
      <c r="H61" s="159">
        <f>F61-G61</f>
        <v>12.9</v>
      </c>
      <c r="I61" s="159">
        <f>G61/F61*100</f>
        <v>18.354430379746834</v>
      </c>
    </row>
    <row r="62" spans="1:9" ht="25.5">
      <c r="A62" s="34"/>
      <c r="B62" s="20"/>
      <c r="C62" s="142" t="s">
        <v>277</v>
      </c>
      <c r="D62" s="84"/>
      <c r="E62" s="140" t="s">
        <v>279</v>
      </c>
      <c r="F62" s="187">
        <f>F63</f>
        <v>25.9</v>
      </c>
      <c r="G62" s="187">
        <f>G63</f>
        <v>0</v>
      </c>
      <c r="H62" s="159">
        <f>F62-G62</f>
        <v>25.9</v>
      </c>
      <c r="I62" s="159">
        <f>G62/F62*100</f>
        <v>0</v>
      </c>
    </row>
    <row r="63" spans="1:9" ht="25.5">
      <c r="A63" s="34"/>
      <c r="B63" s="20"/>
      <c r="C63" s="142"/>
      <c r="D63" s="84" t="s">
        <v>313</v>
      </c>
      <c r="E63" s="140" t="s">
        <v>518</v>
      </c>
      <c r="F63" s="187">
        <v>25.9</v>
      </c>
      <c r="G63" s="187">
        <v>0</v>
      </c>
      <c r="H63" s="159">
        <f t="shared" si="2"/>
        <v>25.9</v>
      </c>
      <c r="I63" s="159">
        <f t="shared" si="0"/>
        <v>0</v>
      </c>
    </row>
    <row r="64" spans="1:9" ht="38.25">
      <c r="A64" s="34"/>
      <c r="B64" s="20"/>
      <c r="C64" s="142" t="s">
        <v>278</v>
      </c>
      <c r="D64" s="84"/>
      <c r="E64" s="140" t="s">
        <v>76</v>
      </c>
      <c r="F64" s="187">
        <f>F65</f>
        <v>140.3</v>
      </c>
      <c r="G64" s="187">
        <f>G65</f>
        <v>0</v>
      </c>
      <c r="H64" s="187">
        <f>H65</f>
        <v>140.3</v>
      </c>
      <c r="I64" s="159">
        <f t="shared" si="0"/>
        <v>0</v>
      </c>
    </row>
    <row r="65" spans="1:9" ht="51">
      <c r="A65" s="34"/>
      <c r="B65" s="20"/>
      <c r="C65" s="142"/>
      <c r="D65" s="84" t="s">
        <v>312</v>
      </c>
      <c r="E65" s="140" t="s">
        <v>517</v>
      </c>
      <c r="F65" s="187">
        <v>140.3</v>
      </c>
      <c r="G65" s="187">
        <v>0</v>
      </c>
      <c r="H65" s="159">
        <f t="shared" si="2"/>
        <v>140.3</v>
      </c>
      <c r="I65" s="159">
        <f t="shared" si="0"/>
        <v>0</v>
      </c>
    </row>
    <row r="66" spans="1:9" ht="63.75">
      <c r="A66" s="34"/>
      <c r="B66" s="20"/>
      <c r="C66" s="155" t="s">
        <v>164</v>
      </c>
      <c r="D66" s="84"/>
      <c r="E66" s="237" t="s">
        <v>165</v>
      </c>
      <c r="F66" s="199">
        <f aca="true" t="shared" si="9" ref="F66:H67">F67</f>
        <v>218.3</v>
      </c>
      <c r="G66" s="199">
        <f t="shared" si="9"/>
        <v>0</v>
      </c>
      <c r="H66" s="199">
        <f t="shared" si="9"/>
        <v>218.3</v>
      </c>
      <c r="I66" s="156">
        <f t="shared" si="0"/>
        <v>0</v>
      </c>
    </row>
    <row r="67" spans="1:9" ht="51">
      <c r="A67" s="34"/>
      <c r="B67" s="20"/>
      <c r="C67" s="142" t="s">
        <v>166</v>
      </c>
      <c r="D67" s="84"/>
      <c r="E67" s="238" t="s">
        <v>167</v>
      </c>
      <c r="F67" s="187">
        <f t="shared" si="9"/>
        <v>218.3</v>
      </c>
      <c r="G67" s="187">
        <f t="shared" si="9"/>
        <v>0</v>
      </c>
      <c r="H67" s="187">
        <f t="shared" si="9"/>
        <v>218.3</v>
      </c>
      <c r="I67" s="159">
        <f t="shared" si="0"/>
        <v>0</v>
      </c>
    </row>
    <row r="68" spans="1:9" ht="12.75">
      <c r="A68" s="34"/>
      <c r="B68" s="20"/>
      <c r="C68" s="142"/>
      <c r="D68" s="84" t="s">
        <v>319</v>
      </c>
      <c r="E68" s="140" t="s">
        <v>405</v>
      </c>
      <c r="F68" s="187">
        <v>218.3</v>
      </c>
      <c r="G68" s="187">
        <v>0</v>
      </c>
      <c r="H68" s="159">
        <f t="shared" si="2"/>
        <v>218.3</v>
      </c>
      <c r="I68" s="159">
        <f t="shared" si="0"/>
        <v>0</v>
      </c>
    </row>
    <row r="69" spans="1:9" ht="76.5" hidden="1">
      <c r="A69" s="34"/>
      <c r="B69" s="20"/>
      <c r="C69" s="155" t="s">
        <v>170</v>
      </c>
      <c r="D69" s="84"/>
      <c r="E69" s="237" t="s">
        <v>171</v>
      </c>
      <c r="F69" s="199">
        <f aca="true" t="shared" si="10" ref="F69:H70">F70</f>
        <v>0</v>
      </c>
      <c r="G69" s="199">
        <f t="shared" si="10"/>
        <v>0</v>
      </c>
      <c r="H69" s="199">
        <f t="shared" si="10"/>
        <v>0</v>
      </c>
      <c r="I69" s="156" t="e">
        <f t="shared" si="0"/>
        <v>#DIV/0!</v>
      </c>
    </row>
    <row r="70" spans="1:9" ht="76.5" hidden="1">
      <c r="A70" s="34"/>
      <c r="B70" s="20"/>
      <c r="C70" s="142" t="s">
        <v>172</v>
      </c>
      <c r="D70" s="84"/>
      <c r="E70" s="238" t="s">
        <v>171</v>
      </c>
      <c r="F70" s="187">
        <f t="shared" si="10"/>
        <v>0</v>
      </c>
      <c r="G70" s="187">
        <f t="shared" si="10"/>
        <v>0</v>
      </c>
      <c r="H70" s="187">
        <f t="shared" si="10"/>
        <v>0</v>
      </c>
      <c r="I70" s="159" t="e">
        <f t="shared" si="0"/>
        <v>#DIV/0!</v>
      </c>
    </row>
    <row r="71" spans="1:9" ht="12.75" hidden="1">
      <c r="A71" s="34"/>
      <c r="B71" s="20"/>
      <c r="C71" s="142"/>
      <c r="D71" s="84" t="s">
        <v>319</v>
      </c>
      <c r="E71" s="140" t="s">
        <v>405</v>
      </c>
      <c r="F71" s="187">
        <v>0</v>
      </c>
      <c r="G71" s="187">
        <v>0</v>
      </c>
      <c r="H71" s="159">
        <f t="shared" si="2"/>
        <v>0</v>
      </c>
      <c r="I71" s="159" t="e">
        <f t="shared" si="0"/>
        <v>#DIV/0!</v>
      </c>
    </row>
    <row r="72" spans="1:9" ht="12.75">
      <c r="A72" s="34"/>
      <c r="B72" s="20" t="s">
        <v>199</v>
      </c>
      <c r="C72" s="155"/>
      <c r="D72" s="29"/>
      <c r="E72" s="185" t="s">
        <v>200</v>
      </c>
      <c r="F72" s="199">
        <f>F73</f>
        <v>4235.3</v>
      </c>
      <c r="G72" s="199">
        <f aca="true" t="shared" si="11" ref="G72:H74">G73</f>
        <v>0</v>
      </c>
      <c r="H72" s="199">
        <f t="shared" si="11"/>
        <v>4235.3</v>
      </c>
      <c r="I72" s="156">
        <f t="shared" si="0"/>
        <v>0</v>
      </c>
    </row>
    <row r="73" spans="1:9" ht="12.75">
      <c r="A73" s="34"/>
      <c r="B73" s="34"/>
      <c r="C73" s="155" t="s">
        <v>192</v>
      </c>
      <c r="D73" s="29"/>
      <c r="E73" s="237" t="s">
        <v>194</v>
      </c>
      <c r="F73" s="199">
        <f>F74</f>
        <v>4235.3</v>
      </c>
      <c r="G73" s="199">
        <f t="shared" si="11"/>
        <v>0</v>
      </c>
      <c r="H73" s="199">
        <f t="shared" si="11"/>
        <v>4235.3</v>
      </c>
      <c r="I73" s="156">
        <f t="shared" si="0"/>
        <v>0</v>
      </c>
    </row>
    <row r="74" spans="1:9" ht="12.75">
      <c r="A74" s="34"/>
      <c r="B74" s="34"/>
      <c r="C74" s="142" t="s">
        <v>193</v>
      </c>
      <c r="D74" s="84"/>
      <c r="E74" s="238" t="s">
        <v>195</v>
      </c>
      <c r="F74" s="187">
        <f>F75</f>
        <v>4235.3</v>
      </c>
      <c r="G74" s="187">
        <f t="shared" si="11"/>
        <v>0</v>
      </c>
      <c r="H74" s="187">
        <f t="shared" si="11"/>
        <v>4235.3</v>
      </c>
      <c r="I74" s="159">
        <f t="shared" si="0"/>
        <v>0</v>
      </c>
    </row>
    <row r="75" spans="1:9" ht="25.5">
      <c r="A75" s="34"/>
      <c r="B75" s="34"/>
      <c r="C75" s="142"/>
      <c r="D75" s="84" t="s">
        <v>313</v>
      </c>
      <c r="E75" s="140" t="s">
        <v>518</v>
      </c>
      <c r="F75" s="187">
        <v>4235.3</v>
      </c>
      <c r="G75" s="187">
        <v>0</v>
      </c>
      <c r="H75" s="159">
        <f t="shared" si="2"/>
        <v>4235.3</v>
      </c>
      <c r="I75" s="159">
        <f t="shared" si="0"/>
        <v>0</v>
      </c>
    </row>
    <row r="76" spans="1:9" ht="12.75">
      <c r="A76" s="20"/>
      <c r="B76" s="20" t="s">
        <v>452</v>
      </c>
      <c r="C76" s="20"/>
      <c r="D76" s="20"/>
      <c r="E76" s="31" t="s">
        <v>407</v>
      </c>
      <c r="F76" s="199">
        <f>F82+F97+F107+F77</f>
        <v>1800.8</v>
      </c>
      <c r="G76" s="199">
        <f>G82+G97+G107+G77</f>
        <v>71.30000000000001</v>
      </c>
      <c r="H76" s="199">
        <f>H82+H97+H107+H77</f>
        <v>1729.5</v>
      </c>
      <c r="I76" s="156">
        <f aca="true" t="shared" si="12" ref="I76:I81">G76/F76*100</f>
        <v>3.959351399378055</v>
      </c>
    </row>
    <row r="77" spans="1:9" ht="51" hidden="1">
      <c r="A77" s="20"/>
      <c r="B77" s="20"/>
      <c r="C77" s="155" t="s">
        <v>665</v>
      </c>
      <c r="D77" s="29"/>
      <c r="E77" s="136" t="s">
        <v>600</v>
      </c>
      <c r="F77" s="199">
        <f>F78</f>
        <v>0</v>
      </c>
      <c r="G77" s="199">
        <f aca="true" t="shared" si="13" ref="G77:H80">G78</f>
        <v>0</v>
      </c>
      <c r="H77" s="199">
        <f t="shared" si="13"/>
        <v>0</v>
      </c>
      <c r="I77" s="156" t="e">
        <f t="shared" si="12"/>
        <v>#DIV/0!</v>
      </c>
    </row>
    <row r="78" spans="1:9" ht="25.5" hidden="1">
      <c r="A78" s="20"/>
      <c r="B78" s="20"/>
      <c r="C78" s="162" t="s">
        <v>666</v>
      </c>
      <c r="D78" s="84"/>
      <c r="E78" s="158" t="s">
        <v>601</v>
      </c>
      <c r="F78" s="187">
        <f>F79</f>
        <v>0</v>
      </c>
      <c r="G78" s="187">
        <f t="shared" si="13"/>
        <v>0</v>
      </c>
      <c r="H78" s="187">
        <f t="shared" si="13"/>
        <v>0</v>
      </c>
      <c r="I78" s="159" t="e">
        <f t="shared" si="12"/>
        <v>#DIV/0!</v>
      </c>
    </row>
    <row r="79" spans="1:9" ht="25.5" hidden="1">
      <c r="A79" s="20"/>
      <c r="B79" s="20"/>
      <c r="C79" s="142" t="s">
        <v>667</v>
      </c>
      <c r="D79" s="84"/>
      <c r="E79" s="160" t="s">
        <v>830</v>
      </c>
      <c r="F79" s="187">
        <f>F80</f>
        <v>0</v>
      </c>
      <c r="G79" s="187">
        <f t="shared" si="13"/>
        <v>0</v>
      </c>
      <c r="H79" s="187">
        <f t="shared" si="13"/>
        <v>0</v>
      </c>
      <c r="I79" s="159" t="e">
        <f t="shared" si="12"/>
        <v>#DIV/0!</v>
      </c>
    </row>
    <row r="80" spans="1:9" ht="25.5" hidden="1">
      <c r="A80" s="20"/>
      <c r="B80" s="20"/>
      <c r="C80" s="142" t="s">
        <v>668</v>
      </c>
      <c r="D80" s="84"/>
      <c r="E80" s="160" t="s">
        <v>831</v>
      </c>
      <c r="F80" s="187">
        <f>F81</f>
        <v>0</v>
      </c>
      <c r="G80" s="187">
        <f t="shared" si="13"/>
        <v>0</v>
      </c>
      <c r="H80" s="187">
        <f t="shared" si="13"/>
        <v>0</v>
      </c>
      <c r="I80" s="159" t="e">
        <f t="shared" si="12"/>
        <v>#DIV/0!</v>
      </c>
    </row>
    <row r="81" spans="1:9" ht="25.5" hidden="1">
      <c r="A81" s="20"/>
      <c r="B81" s="20"/>
      <c r="C81" s="142"/>
      <c r="D81" s="84" t="s">
        <v>313</v>
      </c>
      <c r="E81" s="140" t="s">
        <v>518</v>
      </c>
      <c r="F81" s="187">
        <v>0</v>
      </c>
      <c r="G81" s="187">
        <v>0</v>
      </c>
      <c r="H81" s="159">
        <f t="shared" si="2"/>
        <v>0</v>
      </c>
      <c r="I81" s="159" t="e">
        <f t="shared" si="12"/>
        <v>#DIV/0!</v>
      </c>
    </row>
    <row r="82" spans="1:9" ht="51">
      <c r="A82" s="20"/>
      <c r="B82" s="20"/>
      <c r="C82" s="155" t="s">
        <v>699</v>
      </c>
      <c r="D82" s="29"/>
      <c r="E82" s="136" t="s">
        <v>605</v>
      </c>
      <c r="F82" s="199">
        <f>F83+F86+F89+F93</f>
        <v>439</v>
      </c>
      <c r="G82" s="199">
        <f>G83+G86+G89+G93</f>
        <v>8.4</v>
      </c>
      <c r="H82" s="156">
        <f t="shared" si="2"/>
        <v>430.6</v>
      </c>
      <c r="I82" s="156">
        <f t="shared" si="0"/>
        <v>1.9134396355353074</v>
      </c>
    </row>
    <row r="83" spans="1:9" ht="38.25" hidden="1">
      <c r="A83" s="20"/>
      <c r="B83" s="20"/>
      <c r="C83" s="162" t="s">
        <v>700</v>
      </c>
      <c r="D83" s="84"/>
      <c r="E83" s="158" t="s">
        <v>850</v>
      </c>
      <c r="F83" s="187">
        <f>F84</f>
        <v>0</v>
      </c>
      <c r="G83" s="187">
        <f>G84</f>
        <v>0</v>
      </c>
      <c r="H83" s="159">
        <f t="shared" si="2"/>
        <v>0</v>
      </c>
      <c r="I83" s="159" t="e">
        <f t="shared" si="0"/>
        <v>#DIV/0!</v>
      </c>
    </row>
    <row r="84" spans="1:9" ht="38.25" hidden="1">
      <c r="A84" s="20"/>
      <c r="B84" s="20"/>
      <c r="C84" s="142" t="s">
        <v>701</v>
      </c>
      <c r="D84" s="84"/>
      <c r="E84" s="160" t="s">
        <v>851</v>
      </c>
      <c r="F84" s="187">
        <f>F85</f>
        <v>0</v>
      </c>
      <c r="G84" s="187">
        <f>G85</f>
        <v>0</v>
      </c>
      <c r="H84" s="159">
        <f t="shared" si="2"/>
        <v>0</v>
      </c>
      <c r="I84" s="159" t="e">
        <f t="shared" si="0"/>
        <v>#DIV/0!</v>
      </c>
    </row>
    <row r="85" spans="1:9" ht="12.75" hidden="1">
      <c r="A85" s="20"/>
      <c r="B85" s="20"/>
      <c r="C85" s="142"/>
      <c r="D85" s="84" t="s">
        <v>314</v>
      </c>
      <c r="E85" s="140" t="s">
        <v>315</v>
      </c>
      <c r="F85" s="187">
        <v>0</v>
      </c>
      <c r="G85" s="187">
        <v>0</v>
      </c>
      <c r="H85" s="159">
        <f t="shared" si="2"/>
        <v>0</v>
      </c>
      <c r="I85" s="159" t="e">
        <f t="shared" si="0"/>
        <v>#DIV/0!</v>
      </c>
    </row>
    <row r="86" spans="1:9" ht="38.25">
      <c r="A86" s="20"/>
      <c r="B86" s="20"/>
      <c r="C86" s="162" t="s">
        <v>702</v>
      </c>
      <c r="D86" s="170"/>
      <c r="E86" s="158" t="s">
        <v>852</v>
      </c>
      <c r="F86" s="187">
        <f>F87</f>
        <v>50</v>
      </c>
      <c r="G86" s="187">
        <f>G87</f>
        <v>0</v>
      </c>
      <c r="H86" s="159">
        <f t="shared" si="2"/>
        <v>50</v>
      </c>
      <c r="I86" s="159">
        <f t="shared" si="0"/>
        <v>0</v>
      </c>
    </row>
    <row r="87" spans="1:9" ht="25.5">
      <c r="A87" s="20"/>
      <c r="B87" s="20"/>
      <c r="C87" s="142" t="s">
        <v>703</v>
      </c>
      <c r="D87" s="84"/>
      <c r="E87" s="160" t="s">
        <v>853</v>
      </c>
      <c r="F87" s="187">
        <f>F88</f>
        <v>50</v>
      </c>
      <c r="G87" s="187">
        <f>G88</f>
        <v>0</v>
      </c>
      <c r="H87" s="159">
        <f t="shared" si="2"/>
        <v>50</v>
      </c>
      <c r="I87" s="159">
        <f t="shared" si="0"/>
        <v>0</v>
      </c>
    </row>
    <row r="88" spans="1:9" ht="25.5">
      <c r="A88" s="20"/>
      <c r="B88" s="20"/>
      <c r="C88" s="142"/>
      <c r="D88" s="84" t="s">
        <v>313</v>
      </c>
      <c r="E88" s="140" t="s">
        <v>518</v>
      </c>
      <c r="F88" s="187">
        <v>50</v>
      </c>
      <c r="G88" s="187">
        <v>0</v>
      </c>
      <c r="H88" s="159">
        <f t="shared" si="2"/>
        <v>50</v>
      </c>
      <c r="I88" s="159">
        <f t="shared" si="0"/>
        <v>0</v>
      </c>
    </row>
    <row r="89" spans="1:9" ht="25.5" hidden="1">
      <c r="A89" s="20"/>
      <c r="B89" s="20"/>
      <c r="C89" s="162" t="s">
        <v>704</v>
      </c>
      <c r="D89" s="84"/>
      <c r="E89" s="158" t="s">
        <v>606</v>
      </c>
      <c r="F89" s="187">
        <f aca="true" t="shared" si="14" ref="F89:G91">F90</f>
        <v>0</v>
      </c>
      <c r="G89" s="187">
        <f t="shared" si="14"/>
        <v>0</v>
      </c>
      <c r="H89" s="159">
        <f t="shared" si="2"/>
        <v>0</v>
      </c>
      <c r="I89" s="159" t="e">
        <f t="shared" si="0"/>
        <v>#DIV/0!</v>
      </c>
    </row>
    <row r="90" spans="1:9" ht="38.25" hidden="1">
      <c r="A90" s="20"/>
      <c r="B90" s="20"/>
      <c r="C90" s="142" t="s">
        <v>705</v>
      </c>
      <c r="D90" s="84"/>
      <c r="E90" s="160" t="s">
        <v>854</v>
      </c>
      <c r="F90" s="187">
        <f t="shared" si="14"/>
        <v>0</v>
      </c>
      <c r="G90" s="187">
        <f t="shared" si="14"/>
        <v>0</v>
      </c>
      <c r="H90" s="159">
        <f t="shared" si="2"/>
        <v>0</v>
      </c>
      <c r="I90" s="159" t="e">
        <f t="shared" si="0"/>
        <v>#DIV/0!</v>
      </c>
    </row>
    <row r="91" spans="1:9" ht="25.5" hidden="1">
      <c r="A91" s="20"/>
      <c r="B91" s="20"/>
      <c r="C91" s="142" t="s">
        <v>706</v>
      </c>
      <c r="D91" s="84"/>
      <c r="E91" s="160" t="s">
        <v>855</v>
      </c>
      <c r="F91" s="187">
        <f t="shared" si="14"/>
        <v>0</v>
      </c>
      <c r="G91" s="187">
        <f t="shared" si="14"/>
        <v>0</v>
      </c>
      <c r="H91" s="159">
        <f t="shared" si="2"/>
        <v>0</v>
      </c>
      <c r="I91" s="159" t="e">
        <f t="shared" si="0"/>
        <v>#DIV/0!</v>
      </c>
    </row>
    <row r="92" spans="1:9" ht="25.5" hidden="1">
      <c r="A92" s="34"/>
      <c r="B92" s="34"/>
      <c r="C92" s="142"/>
      <c r="D92" s="84" t="s">
        <v>313</v>
      </c>
      <c r="E92" s="140" t="s">
        <v>518</v>
      </c>
      <c r="F92" s="187">
        <v>0</v>
      </c>
      <c r="G92" s="187">
        <v>0</v>
      </c>
      <c r="H92" s="159">
        <f t="shared" si="2"/>
        <v>0</v>
      </c>
      <c r="I92" s="159" t="e">
        <f t="shared" si="0"/>
        <v>#DIV/0!</v>
      </c>
    </row>
    <row r="93" spans="1:9" ht="51">
      <c r="A93" s="34"/>
      <c r="B93" s="34"/>
      <c r="C93" s="162" t="s">
        <v>707</v>
      </c>
      <c r="D93" s="84"/>
      <c r="E93" s="158" t="s">
        <v>607</v>
      </c>
      <c r="F93" s="187">
        <f aca="true" t="shared" si="15" ref="F93:G95">F94</f>
        <v>389</v>
      </c>
      <c r="G93" s="187">
        <f t="shared" si="15"/>
        <v>8.4</v>
      </c>
      <c r="H93" s="159">
        <f t="shared" si="2"/>
        <v>380.6</v>
      </c>
      <c r="I93" s="159">
        <f t="shared" si="0"/>
        <v>2.159383033419023</v>
      </c>
    </row>
    <row r="94" spans="1:9" ht="51">
      <c r="A94" s="34"/>
      <c r="B94" s="34"/>
      <c r="C94" s="142" t="s">
        <v>708</v>
      </c>
      <c r="D94" s="84"/>
      <c r="E94" s="140" t="s">
        <v>197</v>
      </c>
      <c r="F94" s="187">
        <f t="shared" si="15"/>
        <v>389</v>
      </c>
      <c r="G94" s="187">
        <f t="shared" si="15"/>
        <v>8.4</v>
      </c>
      <c r="H94" s="159">
        <f t="shared" si="2"/>
        <v>380.6</v>
      </c>
      <c r="I94" s="159">
        <f t="shared" si="0"/>
        <v>2.159383033419023</v>
      </c>
    </row>
    <row r="95" spans="1:9" ht="76.5">
      <c r="A95" s="34"/>
      <c r="B95" s="34"/>
      <c r="C95" s="142" t="s">
        <v>709</v>
      </c>
      <c r="D95" s="84"/>
      <c r="E95" s="140" t="s">
        <v>198</v>
      </c>
      <c r="F95" s="187">
        <f t="shared" si="15"/>
        <v>389</v>
      </c>
      <c r="G95" s="187">
        <f t="shared" si="15"/>
        <v>8.4</v>
      </c>
      <c r="H95" s="159">
        <f t="shared" si="2"/>
        <v>380.6</v>
      </c>
      <c r="I95" s="159">
        <f t="shared" si="0"/>
        <v>2.159383033419023</v>
      </c>
    </row>
    <row r="96" spans="1:9" ht="25.5">
      <c r="A96" s="34"/>
      <c r="B96" s="34"/>
      <c r="C96" s="142"/>
      <c r="D96" s="84" t="s">
        <v>313</v>
      </c>
      <c r="E96" s="140" t="s">
        <v>518</v>
      </c>
      <c r="F96" s="187">
        <v>389</v>
      </c>
      <c r="G96" s="187">
        <v>8.4</v>
      </c>
      <c r="H96" s="159">
        <f t="shared" si="2"/>
        <v>380.6</v>
      </c>
      <c r="I96" s="159">
        <f t="shared" si="0"/>
        <v>2.159383033419023</v>
      </c>
    </row>
    <row r="97" spans="1:9" ht="52.5" customHeight="1">
      <c r="A97" s="34"/>
      <c r="B97" s="34"/>
      <c r="C97" s="155" t="s">
        <v>713</v>
      </c>
      <c r="D97" s="29"/>
      <c r="E97" s="136" t="s">
        <v>608</v>
      </c>
      <c r="F97" s="199">
        <f>F98+F104</f>
        <v>742</v>
      </c>
      <c r="G97" s="199">
        <f>G98+G104</f>
        <v>0</v>
      </c>
      <c r="H97" s="156">
        <f t="shared" si="2"/>
        <v>742</v>
      </c>
      <c r="I97" s="156">
        <f t="shared" si="0"/>
        <v>0</v>
      </c>
    </row>
    <row r="98" spans="1:9" ht="25.5">
      <c r="A98" s="34"/>
      <c r="B98" s="34"/>
      <c r="C98" s="162" t="s">
        <v>714</v>
      </c>
      <c r="D98" s="170"/>
      <c r="E98" s="158" t="s">
        <v>859</v>
      </c>
      <c r="F98" s="187">
        <f>F99+F102</f>
        <v>660</v>
      </c>
      <c r="G98" s="187">
        <f>G99+G102</f>
        <v>0</v>
      </c>
      <c r="H98" s="187">
        <f>H99+H102</f>
        <v>660</v>
      </c>
      <c r="I98" s="159">
        <f t="shared" si="0"/>
        <v>0</v>
      </c>
    </row>
    <row r="99" spans="1:9" ht="25.5">
      <c r="A99" s="34"/>
      <c r="B99" s="34"/>
      <c r="C99" s="142" t="s">
        <v>715</v>
      </c>
      <c r="D99" s="84"/>
      <c r="E99" s="160" t="s">
        <v>860</v>
      </c>
      <c r="F99" s="187">
        <f>F100+F101</f>
        <v>600</v>
      </c>
      <c r="G99" s="187">
        <f>G100+G101</f>
        <v>0</v>
      </c>
      <c r="H99" s="159">
        <f t="shared" si="2"/>
        <v>600</v>
      </c>
      <c r="I99" s="159">
        <f t="shared" si="0"/>
        <v>0</v>
      </c>
    </row>
    <row r="100" spans="1:9" ht="25.5" hidden="1">
      <c r="A100" s="34"/>
      <c r="B100" s="34"/>
      <c r="C100" s="142"/>
      <c r="D100" s="84" t="s">
        <v>313</v>
      </c>
      <c r="E100" s="140" t="s">
        <v>518</v>
      </c>
      <c r="F100" s="187">
        <v>0</v>
      </c>
      <c r="G100" s="187">
        <v>0</v>
      </c>
      <c r="H100" s="159">
        <f t="shared" si="2"/>
        <v>0</v>
      </c>
      <c r="I100" s="159" t="e">
        <f t="shared" si="0"/>
        <v>#DIV/0!</v>
      </c>
    </row>
    <row r="101" spans="1:9" ht="30" customHeight="1">
      <c r="A101" s="34"/>
      <c r="B101" s="34"/>
      <c r="C101" s="142"/>
      <c r="D101" s="84" t="s">
        <v>314</v>
      </c>
      <c r="E101" s="140" t="s">
        <v>315</v>
      </c>
      <c r="F101" s="201">
        <v>600</v>
      </c>
      <c r="G101" s="201">
        <v>0</v>
      </c>
      <c r="H101" s="159">
        <f t="shared" si="2"/>
        <v>600</v>
      </c>
      <c r="I101" s="159">
        <f t="shared" si="0"/>
        <v>0</v>
      </c>
    </row>
    <row r="102" spans="1:9" ht="22.5" customHeight="1">
      <c r="A102" s="34"/>
      <c r="B102" s="34"/>
      <c r="C102" s="142" t="s">
        <v>244</v>
      </c>
      <c r="D102" s="84"/>
      <c r="E102" s="140" t="s">
        <v>245</v>
      </c>
      <c r="F102" s="201">
        <f>F103</f>
        <v>60</v>
      </c>
      <c r="G102" s="201">
        <f>G103</f>
        <v>0</v>
      </c>
      <c r="H102" s="201">
        <f>H103</f>
        <v>60</v>
      </c>
      <c r="I102" s="159">
        <f>G102/F102*100</f>
        <v>0</v>
      </c>
    </row>
    <row r="103" spans="1:9" ht="24" customHeight="1">
      <c r="A103" s="34"/>
      <c r="B103" s="34"/>
      <c r="C103" s="142"/>
      <c r="D103" s="84" t="s">
        <v>314</v>
      </c>
      <c r="E103" s="140" t="s">
        <v>315</v>
      </c>
      <c r="F103" s="201">
        <v>60</v>
      </c>
      <c r="G103" s="201">
        <v>0</v>
      </c>
      <c r="H103" s="159">
        <f>F103-G103</f>
        <v>60</v>
      </c>
      <c r="I103" s="159">
        <f>G103/F103*100</f>
        <v>0</v>
      </c>
    </row>
    <row r="104" spans="1:9" ht="25.5">
      <c r="A104" s="34"/>
      <c r="B104" s="34"/>
      <c r="C104" s="170" t="s">
        <v>716</v>
      </c>
      <c r="D104" s="170"/>
      <c r="E104" s="158" t="s">
        <v>861</v>
      </c>
      <c r="F104" s="187">
        <f>F105</f>
        <v>82</v>
      </c>
      <c r="G104" s="187">
        <f>G105</f>
        <v>0</v>
      </c>
      <c r="H104" s="159">
        <f t="shared" si="2"/>
        <v>82</v>
      </c>
      <c r="I104" s="159">
        <f t="shared" si="0"/>
        <v>0</v>
      </c>
    </row>
    <row r="105" spans="1:9" ht="38.25">
      <c r="A105" s="34"/>
      <c r="B105" s="34"/>
      <c r="C105" s="84" t="s">
        <v>717</v>
      </c>
      <c r="D105" s="84"/>
      <c r="E105" s="160" t="s">
        <v>862</v>
      </c>
      <c r="F105" s="187">
        <f>F106</f>
        <v>82</v>
      </c>
      <c r="G105" s="187">
        <f>G106</f>
        <v>0</v>
      </c>
      <c r="H105" s="159">
        <f t="shared" si="2"/>
        <v>82</v>
      </c>
      <c r="I105" s="159">
        <f t="shared" si="0"/>
        <v>0</v>
      </c>
    </row>
    <row r="106" spans="1:9" ht="25.5">
      <c r="A106" s="34"/>
      <c r="B106" s="34"/>
      <c r="C106" s="142"/>
      <c r="D106" s="84" t="s">
        <v>321</v>
      </c>
      <c r="E106" s="140" t="s">
        <v>322</v>
      </c>
      <c r="F106" s="187">
        <v>82</v>
      </c>
      <c r="G106" s="187">
        <v>0</v>
      </c>
      <c r="H106" s="159">
        <f t="shared" si="2"/>
        <v>82</v>
      </c>
      <c r="I106" s="159">
        <f t="shared" si="0"/>
        <v>0</v>
      </c>
    </row>
    <row r="107" spans="1:9" s="96" customFormat="1" ht="25.5">
      <c r="A107" s="34"/>
      <c r="B107" s="34"/>
      <c r="C107" s="155" t="s">
        <v>813</v>
      </c>
      <c r="D107" s="29"/>
      <c r="E107" s="165" t="s">
        <v>609</v>
      </c>
      <c r="F107" s="199">
        <f>F108+F111+F114+F116</f>
        <v>619.8</v>
      </c>
      <c r="G107" s="199">
        <f>G108+G111+G114+G116</f>
        <v>62.900000000000006</v>
      </c>
      <c r="H107" s="156">
        <f t="shared" si="2"/>
        <v>556.9</v>
      </c>
      <c r="I107" s="156">
        <f t="shared" si="0"/>
        <v>10.148434979025494</v>
      </c>
    </row>
    <row r="108" spans="1:9" s="96" customFormat="1" ht="42" customHeight="1">
      <c r="A108" s="34"/>
      <c r="B108" s="34"/>
      <c r="C108" s="142" t="s">
        <v>814</v>
      </c>
      <c r="D108" s="84"/>
      <c r="E108" s="160" t="s">
        <v>85</v>
      </c>
      <c r="F108" s="187">
        <f>F110+F109</f>
        <v>3</v>
      </c>
      <c r="G108" s="187">
        <f>G110+G109</f>
        <v>3</v>
      </c>
      <c r="H108" s="187">
        <f>H110+H109</f>
        <v>0</v>
      </c>
      <c r="I108" s="159">
        <f>G108/F108*100</f>
        <v>100</v>
      </c>
    </row>
    <row r="109" spans="1:9" s="96" customFormat="1" ht="27" customHeight="1" hidden="1">
      <c r="A109" s="34"/>
      <c r="B109" s="34"/>
      <c r="C109" s="142"/>
      <c r="D109" s="84" t="s">
        <v>313</v>
      </c>
      <c r="E109" s="140" t="s">
        <v>518</v>
      </c>
      <c r="F109" s="187">
        <v>0</v>
      </c>
      <c r="G109" s="187">
        <v>0</v>
      </c>
      <c r="H109" s="159">
        <f>F109-G109</f>
        <v>0</v>
      </c>
      <c r="I109" s="159" t="e">
        <f>G109/F109*100</f>
        <v>#DIV/0!</v>
      </c>
    </row>
    <row r="110" spans="1:9" s="96" customFormat="1" ht="12.75">
      <c r="A110" s="34"/>
      <c r="B110" s="34"/>
      <c r="C110" s="167"/>
      <c r="D110" s="84" t="s">
        <v>314</v>
      </c>
      <c r="E110" s="140" t="s">
        <v>315</v>
      </c>
      <c r="F110" s="187">
        <v>3</v>
      </c>
      <c r="G110" s="187">
        <v>3</v>
      </c>
      <c r="H110" s="159">
        <f>F110-G110</f>
        <v>0</v>
      </c>
      <c r="I110" s="159">
        <f>G110/F110*100</f>
        <v>100</v>
      </c>
    </row>
    <row r="111" spans="1:9" s="96" customFormat="1" ht="25.5">
      <c r="A111" s="34"/>
      <c r="B111" s="34"/>
      <c r="C111" s="142" t="s">
        <v>815</v>
      </c>
      <c r="D111" s="167"/>
      <c r="E111" s="163" t="s">
        <v>185</v>
      </c>
      <c r="F111" s="187">
        <f>F112+F113</f>
        <v>195</v>
      </c>
      <c r="G111" s="187">
        <f>G112+G113</f>
        <v>6</v>
      </c>
      <c r="H111" s="159">
        <f t="shared" si="2"/>
        <v>189</v>
      </c>
      <c r="I111" s="159">
        <f aca="true" t="shared" si="16" ref="I111:I215">G111/F111*100</f>
        <v>3.076923076923077</v>
      </c>
    </row>
    <row r="112" spans="1:9" s="96" customFormat="1" ht="12.75">
      <c r="A112" s="34"/>
      <c r="B112" s="34"/>
      <c r="C112" s="142"/>
      <c r="D112" s="84" t="s">
        <v>316</v>
      </c>
      <c r="E112" s="140" t="s">
        <v>317</v>
      </c>
      <c r="F112" s="187">
        <v>150</v>
      </c>
      <c r="G112" s="187">
        <v>6</v>
      </c>
      <c r="H112" s="159">
        <f t="shared" si="2"/>
        <v>144</v>
      </c>
      <c r="I112" s="159">
        <f t="shared" si="16"/>
        <v>4</v>
      </c>
    </row>
    <row r="113" spans="1:9" s="96" customFormat="1" ht="12.75">
      <c r="A113" s="34"/>
      <c r="B113" s="34"/>
      <c r="C113" s="142"/>
      <c r="D113" s="84" t="s">
        <v>314</v>
      </c>
      <c r="E113" s="140" t="s">
        <v>315</v>
      </c>
      <c r="F113" s="187">
        <v>45</v>
      </c>
      <c r="G113" s="187">
        <v>0</v>
      </c>
      <c r="H113" s="159">
        <f t="shared" si="2"/>
        <v>45</v>
      </c>
      <c r="I113" s="159">
        <f t="shared" si="16"/>
        <v>0</v>
      </c>
    </row>
    <row r="114" spans="1:9" s="96" customFormat="1" ht="12.75">
      <c r="A114" s="34"/>
      <c r="B114" s="34"/>
      <c r="C114" s="142" t="s">
        <v>816</v>
      </c>
      <c r="D114" s="84"/>
      <c r="E114" s="184" t="s">
        <v>519</v>
      </c>
      <c r="F114" s="187">
        <f>F115</f>
        <v>85</v>
      </c>
      <c r="G114" s="187">
        <f>G115</f>
        <v>3.3</v>
      </c>
      <c r="H114" s="159">
        <f t="shared" si="2"/>
        <v>81.7</v>
      </c>
      <c r="I114" s="159">
        <f t="shared" si="16"/>
        <v>3.88235294117647</v>
      </c>
    </row>
    <row r="115" spans="1:9" s="96" customFormat="1" ht="25.5">
      <c r="A115" s="34"/>
      <c r="B115" s="34"/>
      <c r="C115" s="142"/>
      <c r="D115" s="84" t="s">
        <v>313</v>
      </c>
      <c r="E115" s="140" t="s">
        <v>518</v>
      </c>
      <c r="F115" s="187">
        <v>85</v>
      </c>
      <c r="G115" s="187">
        <v>3.3</v>
      </c>
      <c r="H115" s="159">
        <f t="shared" si="2"/>
        <v>81.7</v>
      </c>
      <c r="I115" s="159">
        <f t="shared" si="16"/>
        <v>3.88235294117647</v>
      </c>
    </row>
    <row r="116" spans="1:9" s="96" customFormat="1" ht="25.5">
      <c r="A116" s="34"/>
      <c r="B116" s="34"/>
      <c r="C116" s="168" t="s">
        <v>817</v>
      </c>
      <c r="D116" s="167"/>
      <c r="E116" s="184" t="s">
        <v>610</v>
      </c>
      <c r="F116" s="187">
        <f>F117</f>
        <v>336.8</v>
      </c>
      <c r="G116" s="187">
        <f>G117</f>
        <v>50.6</v>
      </c>
      <c r="H116" s="159">
        <f t="shared" si="2"/>
        <v>286.2</v>
      </c>
      <c r="I116" s="159">
        <f t="shared" si="16"/>
        <v>15.02375296912114</v>
      </c>
    </row>
    <row r="117" spans="1:9" s="96" customFormat="1" ht="12.75">
      <c r="A117" s="34"/>
      <c r="B117" s="34"/>
      <c r="C117" s="142"/>
      <c r="D117" s="84" t="s">
        <v>316</v>
      </c>
      <c r="E117" s="140" t="s">
        <v>317</v>
      </c>
      <c r="F117" s="187">
        <v>336.8</v>
      </c>
      <c r="G117" s="187">
        <v>50.6</v>
      </c>
      <c r="H117" s="159">
        <f t="shared" si="2"/>
        <v>286.2</v>
      </c>
      <c r="I117" s="159">
        <f t="shared" si="16"/>
        <v>15.02375296912114</v>
      </c>
    </row>
    <row r="118" spans="1:9" s="96" customFormat="1" ht="24">
      <c r="A118" s="34"/>
      <c r="B118" s="20" t="s">
        <v>408</v>
      </c>
      <c r="C118" s="35"/>
      <c r="D118" s="34"/>
      <c r="E118" s="37" t="s">
        <v>409</v>
      </c>
      <c r="F118" s="199">
        <f>F119+F135+F129</f>
        <v>1869.3</v>
      </c>
      <c r="G118" s="199">
        <f>G119+G135+G129</f>
        <v>306</v>
      </c>
      <c r="H118" s="199">
        <f>H119+H135+H129</f>
        <v>1563.3</v>
      </c>
      <c r="I118" s="156">
        <f t="shared" si="16"/>
        <v>16.36976408281175</v>
      </c>
    </row>
    <row r="119" spans="1:9" s="96" customFormat="1" ht="36">
      <c r="A119" s="34"/>
      <c r="B119" s="20" t="s">
        <v>410</v>
      </c>
      <c r="C119" s="35"/>
      <c r="D119" s="34"/>
      <c r="E119" s="37" t="s">
        <v>411</v>
      </c>
      <c r="F119" s="199">
        <f aca="true" t="shared" si="17" ref="F119:G121">F120</f>
        <v>1683</v>
      </c>
      <c r="G119" s="199">
        <f t="shared" si="17"/>
        <v>306</v>
      </c>
      <c r="H119" s="156">
        <f t="shared" si="2"/>
        <v>1377</v>
      </c>
      <c r="I119" s="156">
        <f t="shared" si="16"/>
        <v>18.181818181818183</v>
      </c>
    </row>
    <row r="120" spans="1:9" s="96" customFormat="1" ht="38.25">
      <c r="A120" s="34"/>
      <c r="B120" s="20"/>
      <c r="C120" s="155" t="s">
        <v>679</v>
      </c>
      <c r="D120" s="29"/>
      <c r="E120" s="136" t="s">
        <v>611</v>
      </c>
      <c r="F120" s="199">
        <f t="shared" si="17"/>
        <v>1683</v>
      </c>
      <c r="G120" s="199">
        <f t="shared" si="17"/>
        <v>306</v>
      </c>
      <c r="H120" s="199">
        <f>H121</f>
        <v>1377</v>
      </c>
      <c r="I120" s="156">
        <f t="shared" si="16"/>
        <v>18.181818181818183</v>
      </c>
    </row>
    <row r="121" spans="1:9" ht="63.75">
      <c r="A121" s="34"/>
      <c r="B121" s="20"/>
      <c r="C121" s="162" t="s">
        <v>680</v>
      </c>
      <c r="D121" s="84"/>
      <c r="E121" s="158" t="s">
        <v>612</v>
      </c>
      <c r="F121" s="187">
        <f t="shared" si="17"/>
        <v>1683</v>
      </c>
      <c r="G121" s="187">
        <f t="shared" si="17"/>
        <v>306</v>
      </c>
      <c r="H121" s="187">
        <f>H122</f>
        <v>1377</v>
      </c>
      <c r="I121" s="159">
        <f t="shared" si="16"/>
        <v>18.181818181818183</v>
      </c>
    </row>
    <row r="122" spans="1:9" ht="51">
      <c r="A122" s="34"/>
      <c r="B122" s="20"/>
      <c r="C122" s="142" t="s">
        <v>681</v>
      </c>
      <c r="D122" s="84"/>
      <c r="E122" s="160" t="s">
        <v>836</v>
      </c>
      <c r="F122" s="187">
        <f>F123+F125+F127</f>
        <v>1683</v>
      </c>
      <c r="G122" s="187">
        <f>G123+G125+G127</f>
        <v>306</v>
      </c>
      <c r="H122" s="159">
        <f t="shared" si="2"/>
        <v>1377</v>
      </c>
      <c r="I122" s="159">
        <f t="shared" si="16"/>
        <v>18.181818181818183</v>
      </c>
    </row>
    <row r="123" spans="1:9" ht="38.25" hidden="1">
      <c r="A123" s="34"/>
      <c r="B123" s="20"/>
      <c r="C123" s="142" t="s">
        <v>682</v>
      </c>
      <c r="D123" s="84"/>
      <c r="E123" s="160" t="s">
        <v>837</v>
      </c>
      <c r="F123" s="187">
        <f>F124</f>
        <v>0</v>
      </c>
      <c r="G123" s="187">
        <f>G124</f>
        <v>0</v>
      </c>
      <c r="H123" s="159">
        <f t="shared" si="2"/>
        <v>0</v>
      </c>
      <c r="I123" s="159" t="e">
        <f t="shared" si="16"/>
        <v>#DIV/0!</v>
      </c>
    </row>
    <row r="124" spans="1:9" ht="25.5" hidden="1">
      <c r="A124" s="20"/>
      <c r="B124" s="34"/>
      <c r="C124" s="142"/>
      <c r="D124" s="84" t="s">
        <v>313</v>
      </c>
      <c r="E124" s="140" t="s">
        <v>518</v>
      </c>
      <c r="F124" s="187">
        <v>0</v>
      </c>
      <c r="G124" s="187">
        <v>0</v>
      </c>
      <c r="H124" s="159">
        <f t="shared" si="2"/>
        <v>0</v>
      </c>
      <c r="I124" s="159" t="e">
        <f t="shared" si="16"/>
        <v>#DIV/0!</v>
      </c>
    </row>
    <row r="125" spans="1:9" ht="38.25" hidden="1">
      <c r="A125" s="20"/>
      <c r="B125" s="34"/>
      <c r="C125" s="142" t="s">
        <v>683</v>
      </c>
      <c r="D125" s="84"/>
      <c r="E125" s="163" t="s">
        <v>838</v>
      </c>
      <c r="F125" s="187">
        <f>F126</f>
        <v>0</v>
      </c>
      <c r="G125" s="187">
        <f>G126</f>
        <v>0</v>
      </c>
      <c r="H125" s="159">
        <f t="shared" si="2"/>
        <v>0</v>
      </c>
      <c r="I125" s="159" t="e">
        <f t="shared" si="16"/>
        <v>#DIV/0!</v>
      </c>
    </row>
    <row r="126" spans="1:9" ht="25.5" hidden="1">
      <c r="A126" s="34"/>
      <c r="B126" s="34"/>
      <c r="C126" s="142"/>
      <c r="D126" s="84" t="s">
        <v>313</v>
      </c>
      <c r="E126" s="140" t="s">
        <v>518</v>
      </c>
      <c r="F126" s="187">
        <v>0</v>
      </c>
      <c r="G126" s="187">
        <v>0</v>
      </c>
      <c r="H126" s="159">
        <f t="shared" si="2"/>
        <v>0</v>
      </c>
      <c r="I126" s="159" t="e">
        <f t="shared" si="16"/>
        <v>#DIV/0!</v>
      </c>
    </row>
    <row r="127" spans="1:9" ht="76.5">
      <c r="A127" s="34"/>
      <c r="B127" s="34"/>
      <c r="C127" s="142" t="s">
        <v>134</v>
      </c>
      <c r="D127" s="84"/>
      <c r="E127" s="160" t="s">
        <v>135</v>
      </c>
      <c r="F127" s="187">
        <f>F128</f>
        <v>1683</v>
      </c>
      <c r="G127" s="187">
        <f>G128</f>
        <v>306</v>
      </c>
      <c r="H127" s="159">
        <f t="shared" si="2"/>
        <v>1377</v>
      </c>
      <c r="I127" s="159">
        <f t="shared" si="16"/>
        <v>18.181818181818183</v>
      </c>
    </row>
    <row r="128" spans="1:9" ht="12.75">
      <c r="A128" s="34"/>
      <c r="B128" s="34"/>
      <c r="C128" s="142"/>
      <c r="D128" s="84" t="s">
        <v>319</v>
      </c>
      <c r="E128" s="183" t="s">
        <v>405</v>
      </c>
      <c r="F128" s="187">
        <v>1683</v>
      </c>
      <c r="G128" s="187">
        <v>306</v>
      </c>
      <c r="H128" s="159">
        <f t="shared" si="2"/>
        <v>1377</v>
      </c>
      <c r="I128" s="159">
        <f t="shared" si="16"/>
        <v>18.181818181818183</v>
      </c>
    </row>
    <row r="129" spans="1:9" ht="12.75">
      <c r="A129" s="34"/>
      <c r="B129" s="20" t="s">
        <v>412</v>
      </c>
      <c r="C129" s="35"/>
      <c r="D129" s="34"/>
      <c r="E129" s="31" t="s">
        <v>413</v>
      </c>
      <c r="F129" s="199">
        <f>F130</f>
        <v>150</v>
      </c>
      <c r="G129" s="199">
        <f aca="true" t="shared" si="18" ref="G129:H133">G130</f>
        <v>0</v>
      </c>
      <c r="H129" s="199">
        <f t="shared" si="18"/>
        <v>150</v>
      </c>
      <c r="I129" s="156">
        <f aca="true" t="shared" si="19" ref="I129:I134">G129/F129*100</f>
        <v>0</v>
      </c>
    </row>
    <row r="130" spans="1:9" ht="38.25">
      <c r="A130" s="34"/>
      <c r="B130" s="34"/>
      <c r="C130" s="155" t="s">
        <v>679</v>
      </c>
      <c r="D130" s="29"/>
      <c r="E130" s="136" t="s">
        <v>611</v>
      </c>
      <c r="F130" s="199">
        <f>F131</f>
        <v>150</v>
      </c>
      <c r="G130" s="199">
        <f t="shared" si="18"/>
        <v>0</v>
      </c>
      <c r="H130" s="199">
        <f t="shared" si="18"/>
        <v>150</v>
      </c>
      <c r="I130" s="156">
        <f t="shared" si="19"/>
        <v>0</v>
      </c>
    </row>
    <row r="131" spans="1:9" ht="25.5">
      <c r="A131" s="34"/>
      <c r="B131" s="34"/>
      <c r="C131" s="162" t="s">
        <v>687</v>
      </c>
      <c r="D131" s="84"/>
      <c r="E131" s="158" t="s">
        <v>613</v>
      </c>
      <c r="F131" s="187">
        <f>F132</f>
        <v>150</v>
      </c>
      <c r="G131" s="187">
        <f t="shared" si="18"/>
        <v>0</v>
      </c>
      <c r="H131" s="187">
        <f t="shared" si="18"/>
        <v>150</v>
      </c>
      <c r="I131" s="159">
        <f t="shared" si="19"/>
        <v>0</v>
      </c>
    </row>
    <row r="132" spans="1:9" ht="25.5">
      <c r="A132" s="34"/>
      <c r="B132" s="34"/>
      <c r="C132" s="142" t="s">
        <v>690</v>
      </c>
      <c r="D132" s="84"/>
      <c r="E132" s="160" t="s">
        <v>844</v>
      </c>
      <c r="F132" s="187">
        <f>F133</f>
        <v>150</v>
      </c>
      <c r="G132" s="187">
        <f t="shared" si="18"/>
        <v>0</v>
      </c>
      <c r="H132" s="187">
        <f t="shared" si="18"/>
        <v>150</v>
      </c>
      <c r="I132" s="159">
        <f t="shared" si="19"/>
        <v>0</v>
      </c>
    </row>
    <row r="133" spans="1:9" ht="12.75">
      <c r="A133" s="34"/>
      <c r="B133" s="34"/>
      <c r="C133" s="142" t="s">
        <v>234</v>
      </c>
      <c r="D133" s="84"/>
      <c r="E133" s="140" t="s">
        <v>235</v>
      </c>
      <c r="F133" s="187">
        <f>F134</f>
        <v>150</v>
      </c>
      <c r="G133" s="187">
        <f t="shared" si="18"/>
        <v>0</v>
      </c>
      <c r="H133" s="187">
        <f t="shared" si="18"/>
        <v>150</v>
      </c>
      <c r="I133" s="159">
        <f t="shared" si="19"/>
        <v>0</v>
      </c>
    </row>
    <row r="134" spans="1:9" ht="25.5">
      <c r="A134" s="34"/>
      <c r="B134" s="34"/>
      <c r="C134" s="142"/>
      <c r="D134" s="84" t="s">
        <v>313</v>
      </c>
      <c r="E134" s="140" t="s">
        <v>518</v>
      </c>
      <c r="F134" s="187">
        <v>150</v>
      </c>
      <c r="G134" s="187">
        <v>0</v>
      </c>
      <c r="H134" s="159">
        <f>F134-G134</f>
        <v>150</v>
      </c>
      <c r="I134" s="159">
        <f t="shared" si="19"/>
        <v>0</v>
      </c>
    </row>
    <row r="135" spans="1:9" ht="25.5">
      <c r="A135" s="34"/>
      <c r="B135" s="20" t="s">
        <v>180</v>
      </c>
      <c r="C135" s="142"/>
      <c r="D135" s="84"/>
      <c r="E135" s="243" t="s">
        <v>181</v>
      </c>
      <c r="F135" s="199">
        <f aca="true" t="shared" si="20" ref="F135:H136">F136</f>
        <v>36.3</v>
      </c>
      <c r="G135" s="199">
        <f t="shared" si="20"/>
        <v>0</v>
      </c>
      <c r="H135" s="199">
        <f t="shared" si="20"/>
        <v>36.3</v>
      </c>
      <c r="I135" s="159">
        <f t="shared" si="16"/>
        <v>0</v>
      </c>
    </row>
    <row r="136" spans="1:9" ht="25.5">
      <c r="A136" s="34"/>
      <c r="B136" s="34"/>
      <c r="C136" s="239" t="s">
        <v>138</v>
      </c>
      <c r="D136" s="232"/>
      <c r="E136" s="233" t="s">
        <v>139</v>
      </c>
      <c r="F136" s="187">
        <f t="shared" si="20"/>
        <v>36.3</v>
      </c>
      <c r="G136" s="187">
        <f t="shared" si="20"/>
        <v>0</v>
      </c>
      <c r="H136" s="187">
        <f t="shared" si="20"/>
        <v>36.3</v>
      </c>
      <c r="I136" s="159">
        <f t="shared" si="16"/>
        <v>0</v>
      </c>
    </row>
    <row r="137" spans="1:9" ht="38.25">
      <c r="A137" s="34"/>
      <c r="B137" s="34"/>
      <c r="C137" s="234" t="s">
        <v>140</v>
      </c>
      <c r="D137" s="181"/>
      <c r="E137" s="235" t="s">
        <v>141</v>
      </c>
      <c r="F137" s="187">
        <f>F138+F140+F142</f>
        <v>36.3</v>
      </c>
      <c r="G137" s="187">
        <f>G138+G140+G142</f>
        <v>0</v>
      </c>
      <c r="H137" s="187">
        <f>H138+H140+H142</f>
        <v>36.3</v>
      </c>
      <c r="I137" s="159">
        <f t="shared" si="16"/>
        <v>0</v>
      </c>
    </row>
    <row r="138" spans="1:9" ht="25.5">
      <c r="A138" s="34"/>
      <c r="B138" s="34"/>
      <c r="C138" s="142" t="s">
        <v>239</v>
      </c>
      <c r="D138" s="181"/>
      <c r="E138" s="236" t="s">
        <v>240</v>
      </c>
      <c r="F138" s="187">
        <f>F139</f>
        <v>30</v>
      </c>
      <c r="G138" s="187">
        <f>G139</f>
        <v>0</v>
      </c>
      <c r="H138" s="187">
        <f>H139</f>
        <v>30</v>
      </c>
      <c r="I138" s="159">
        <f t="shared" si="16"/>
        <v>0</v>
      </c>
    </row>
    <row r="139" spans="1:9" ht="51">
      <c r="A139" s="34"/>
      <c r="B139" s="34"/>
      <c r="C139" s="142"/>
      <c r="D139" s="181" t="s">
        <v>312</v>
      </c>
      <c r="E139" s="140" t="s">
        <v>517</v>
      </c>
      <c r="F139" s="187">
        <v>30</v>
      </c>
      <c r="G139" s="187">
        <v>0</v>
      </c>
      <c r="H139" s="159">
        <f t="shared" si="2"/>
        <v>30</v>
      </c>
      <c r="I139" s="159">
        <f t="shared" si="16"/>
        <v>0</v>
      </c>
    </row>
    <row r="140" spans="1:9" ht="38.25">
      <c r="A140" s="34"/>
      <c r="B140" s="34"/>
      <c r="C140" s="142" t="s">
        <v>242</v>
      </c>
      <c r="D140" s="84"/>
      <c r="E140" s="140" t="s">
        <v>145</v>
      </c>
      <c r="F140" s="187">
        <f>F141</f>
        <v>5</v>
      </c>
      <c r="G140" s="187">
        <f>G141</f>
        <v>0</v>
      </c>
      <c r="H140" s="187">
        <f>H141</f>
        <v>5</v>
      </c>
      <c r="I140" s="159">
        <f t="shared" si="16"/>
        <v>0</v>
      </c>
    </row>
    <row r="141" spans="1:9" ht="25.5">
      <c r="A141" s="34"/>
      <c r="B141" s="34"/>
      <c r="C141" s="142"/>
      <c r="D141" s="181" t="s">
        <v>313</v>
      </c>
      <c r="E141" s="140" t="s">
        <v>518</v>
      </c>
      <c r="F141" s="187">
        <v>5</v>
      </c>
      <c r="G141" s="187">
        <v>0</v>
      </c>
      <c r="H141" s="159">
        <f t="shared" si="2"/>
        <v>5</v>
      </c>
      <c r="I141" s="159">
        <f t="shared" si="16"/>
        <v>0</v>
      </c>
    </row>
    <row r="142" spans="1:9" ht="51">
      <c r="A142" s="34"/>
      <c r="B142" s="34"/>
      <c r="C142" s="142" t="s">
        <v>243</v>
      </c>
      <c r="D142" s="181"/>
      <c r="E142" s="235" t="s">
        <v>291</v>
      </c>
      <c r="F142" s="187">
        <f>F143</f>
        <v>1.3</v>
      </c>
      <c r="G142" s="187">
        <f>G143</f>
        <v>0</v>
      </c>
      <c r="H142" s="187">
        <f>H143</f>
        <v>1.3</v>
      </c>
      <c r="I142" s="159">
        <f>G142/F142*100</f>
        <v>0</v>
      </c>
    </row>
    <row r="143" spans="1:9" ht="25.5">
      <c r="A143" s="34"/>
      <c r="B143" s="34"/>
      <c r="C143" s="142"/>
      <c r="D143" s="181" t="s">
        <v>313</v>
      </c>
      <c r="E143" s="140" t="s">
        <v>518</v>
      </c>
      <c r="F143" s="187">
        <v>1.3</v>
      </c>
      <c r="G143" s="187">
        <v>0</v>
      </c>
      <c r="H143" s="159">
        <f>F143-G143</f>
        <v>1.3</v>
      </c>
      <c r="I143" s="159">
        <f>G143/F143*100</f>
        <v>0</v>
      </c>
    </row>
    <row r="144" spans="1:9" ht="12.75">
      <c r="A144" s="34"/>
      <c r="B144" s="20" t="s">
        <v>414</v>
      </c>
      <c r="C144" s="20"/>
      <c r="D144" s="20"/>
      <c r="E144" s="31" t="s">
        <v>415</v>
      </c>
      <c r="F144" s="199">
        <f>F145</f>
        <v>109</v>
      </c>
      <c r="G144" s="199">
        <f aca="true" t="shared" si="21" ref="G144:H147">G145</f>
        <v>0</v>
      </c>
      <c r="H144" s="199">
        <f t="shared" si="21"/>
        <v>109</v>
      </c>
      <c r="I144" s="156">
        <f t="shared" si="16"/>
        <v>0</v>
      </c>
    </row>
    <row r="145" spans="1:9" ht="18.75" customHeight="1">
      <c r="A145" s="34"/>
      <c r="B145" s="20" t="s">
        <v>416</v>
      </c>
      <c r="C145" s="20"/>
      <c r="D145" s="20"/>
      <c r="E145" s="31" t="s">
        <v>417</v>
      </c>
      <c r="F145" s="199">
        <f>F146</f>
        <v>109</v>
      </c>
      <c r="G145" s="199">
        <f t="shared" si="21"/>
        <v>0</v>
      </c>
      <c r="H145" s="199">
        <f t="shared" si="21"/>
        <v>109</v>
      </c>
      <c r="I145" s="156">
        <f t="shared" si="16"/>
        <v>0</v>
      </c>
    </row>
    <row r="146" spans="1:9" ht="63.75">
      <c r="A146" s="34"/>
      <c r="B146" s="34"/>
      <c r="C146" s="155" t="s">
        <v>164</v>
      </c>
      <c r="D146" s="84"/>
      <c r="E146" s="237" t="s">
        <v>165</v>
      </c>
      <c r="F146" s="199">
        <f>F147+F149+F151</f>
        <v>109</v>
      </c>
      <c r="G146" s="199">
        <f>G147+G149+G151</f>
        <v>0</v>
      </c>
      <c r="H146" s="199">
        <f>H147+H149+H151</f>
        <v>109</v>
      </c>
      <c r="I146" s="156">
        <f t="shared" si="16"/>
        <v>0</v>
      </c>
    </row>
    <row r="147" spans="1:9" ht="51">
      <c r="A147" s="34"/>
      <c r="B147" s="34"/>
      <c r="C147" s="142" t="s">
        <v>166</v>
      </c>
      <c r="D147" s="84"/>
      <c r="E147" s="238" t="s">
        <v>167</v>
      </c>
      <c r="F147" s="187">
        <f>F148</f>
        <v>109</v>
      </c>
      <c r="G147" s="187">
        <f t="shared" si="21"/>
        <v>0</v>
      </c>
      <c r="H147" s="187">
        <f t="shared" si="21"/>
        <v>109</v>
      </c>
      <c r="I147" s="159">
        <f t="shared" si="16"/>
        <v>0</v>
      </c>
    </row>
    <row r="148" spans="1:9" ht="12.75">
      <c r="A148" s="34"/>
      <c r="B148" s="34"/>
      <c r="C148" s="142"/>
      <c r="D148" s="84" t="s">
        <v>319</v>
      </c>
      <c r="E148" s="140" t="s">
        <v>405</v>
      </c>
      <c r="F148" s="187">
        <v>109</v>
      </c>
      <c r="G148" s="187">
        <v>0</v>
      </c>
      <c r="H148" s="159">
        <f>F148-G148</f>
        <v>109</v>
      </c>
      <c r="I148" s="159">
        <f t="shared" si="16"/>
        <v>0</v>
      </c>
    </row>
    <row r="149" spans="1:9" ht="51" hidden="1">
      <c r="A149" s="34"/>
      <c r="B149" s="34"/>
      <c r="C149" s="142" t="s">
        <v>168</v>
      </c>
      <c r="D149" s="84"/>
      <c r="E149" s="238" t="s">
        <v>167</v>
      </c>
      <c r="F149" s="187">
        <f>F150</f>
        <v>0</v>
      </c>
      <c r="G149" s="187">
        <f>G150</f>
        <v>0</v>
      </c>
      <c r="H149" s="187">
        <f>H150</f>
        <v>0</v>
      </c>
      <c r="I149" s="159" t="e">
        <f t="shared" si="16"/>
        <v>#DIV/0!</v>
      </c>
    </row>
    <row r="150" spans="1:9" ht="12.75" hidden="1">
      <c r="A150" s="34"/>
      <c r="B150" s="34"/>
      <c r="C150" s="142"/>
      <c r="D150" s="84" t="s">
        <v>319</v>
      </c>
      <c r="E150" s="140" t="s">
        <v>405</v>
      </c>
      <c r="F150" s="187">
        <v>0</v>
      </c>
      <c r="G150" s="187">
        <v>0</v>
      </c>
      <c r="H150" s="159">
        <f>F150-G150</f>
        <v>0</v>
      </c>
      <c r="I150" s="159" t="e">
        <f t="shared" si="16"/>
        <v>#DIV/0!</v>
      </c>
    </row>
    <row r="151" spans="1:9" ht="51" hidden="1">
      <c r="A151" s="34"/>
      <c r="B151" s="34"/>
      <c r="C151" s="142" t="s">
        <v>169</v>
      </c>
      <c r="D151" s="84"/>
      <c r="E151" s="238" t="s">
        <v>167</v>
      </c>
      <c r="F151" s="187">
        <f>F152</f>
        <v>0</v>
      </c>
      <c r="G151" s="187">
        <f>G152</f>
        <v>0</v>
      </c>
      <c r="H151" s="187">
        <f>H152</f>
        <v>0</v>
      </c>
      <c r="I151" s="159" t="e">
        <f t="shared" si="16"/>
        <v>#DIV/0!</v>
      </c>
    </row>
    <row r="152" spans="1:9" ht="12.75" hidden="1">
      <c r="A152" s="34"/>
      <c r="B152" s="34"/>
      <c r="C152" s="142"/>
      <c r="D152" s="84" t="s">
        <v>319</v>
      </c>
      <c r="E152" s="140" t="s">
        <v>405</v>
      </c>
      <c r="F152" s="187">
        <v>0</v>
      </c>
      <c r="G152" s="187">
        <v>0</v>
      </c>
      <c r="H152" s="159">
        <f>F152-G152</f>
        <v>0</v>
      </c>
      <c r="I152" s="159" t="e">
        <f t="shared" si="16"/>
        <v>#DIV/0!</v>
      </c>
    </row>
    <row r="153" spans="1:9" ht="12.75">
      <c r="A153" s="34"/>
      <c r="B153" s="20" t="s">
        <v>426</v>
      </c>
      <c r="C153" s="20"/>
      <c r="D153" s="20"/>
      <c r="E153" s="31" t="s">
        <v>427</v>
      </c>
      <c r="F153" s="199">
        <f>F159+F154</f>
        <v>2526.1000000000004</v>
      </c>
      <c r="G153" s="199">
        <f>G159+G154</f>
        <v>0</v>
      </c>
      <c r="H153" s="199">
        <f>H159+H154</f>
        <v>2526.1000000000004</v>
      </c>
      <c r="I153" s="156">
        <f t="shared" si="16"/>
        <v>0</v>
      </c>
    </row>
    <row r="154" spans="1:9" ht="12.75">
      <c r="A154" s="34"/>
      <c r="B154" s="29" t="s">
        <v>428</v>
      </c>
      <c r="C154" s="142"/>
      <c r="D154" s="84"/>
      <c r="E154" s="185" t="s">
        <v>429</v>
      </c>
      <c r="F154" s="199">
        <f>F155</f>
        <v>665</v>
      </c>
      <c r="G154" s="199">
        <f aca="true" t="shared" si="22" ref="G154:H157">G155</f>
        <v>0</v>
      </c>
      <c r="H154" s="199">
        <f t="shared" si="22"/>
        <v>665</v>
      </c>
      <c r="I154" s="156">
        <f t="shared" si="16"/>
        <v>0</v>
      </c>
    </row>
    <row r="155" spans="1:9" ht="51">
      <c r="A155" s="34"/>
      <c r="B155" s="20"/>
      <c r="C155" s="155" t="s">
        <v>713</v>
      </c>
      <c r="D155" s="29"/>
      <c r="E155" s="136" t="s">
        <v>608</v>
      </c>
      <c r="F155" s="199">
        <f>F156</f>
        <v>665</v>
      </c>
      <c r="G155" s="199">
        <f t="shared" si="22"/>
        <v>0</v>
      </c>
      <c r="H155" s="199">
        <f t="shared" si="22"/>
        <v>665</v>
      </c>
      <c r="I155" s="156">
        <f t="shared" si="16"/>
        <v>0</v>
      </c>
    </row>
    <row r="156" spans="1:9" ht="25.5">
      <c r="A156" s="34"/>
      <c r="B156" s="20"/>
      <c r="C156" s="162" t="s">
        <v>714</v>
      </c>
      <c r="D156" s="170"/>
      <c r="E156" s="158" t="s">
        <v>859</v>
      </c>
      <c r="F156" s="187">
        <f>F157</f>
        <v>665</v>
      </c>
      <c r="G156" s="187">
        <f t="shared" si="22"/>
        <v>0</v>
      </c>
      <c r="H156" s="187">
        <f t="shared" si="22"/>
        <v>665</v>
      </c>
      <c r="I156" s="159">
        <f t="shared" si="16"/>
        <v>0</v>
      </c>
    </row>
    <row r="157" spans="1:9" ht="38.25">
      <c r="A157" s="34"/>
      <c r="B157" s="20"/>
      <c r="C157" s="142" t="s">
        <v>246</v>
      </c>
      <c r="D157" s="84"/>
      <c r="E157" s="140" t="s">
        <v>73</v>
      </c>
      <c r="F157" s="187">
        <f>F158</f>
        <v>665</v>
      </c>
      <c r="G157" s="187">
        <f t="shared" si="22"/>
        <v>0</v>
      </c>
      <c r="H157" s="187">
        <f t="shared" si="22"/>
        <v>665</v>
      </c>
      <c r="I157" s="159">
        <f t="shared" si="16"/>
        <v>0</v>
      </c>
    </row>
    <row r="158" spans="1:9" ht="25.5">
      <c r="A158" s="34"/>
      <c r="B158" s="20"/>
      <c r="C158" s="142"/>
      <c r="D158" s="84" t="s">
        <v>313</v>
      </c>
      <c r="E158" s="140" t="s">
        <v>518</v>
      </c>
      <c r="F158" s="187">
        <v>665</v>
      </c>
      <c r="G158" s="187">
        <v>0</v>
      </c>
      <c r="H158" s="159">
        <f>F158-G158</f>
        <v>665</v>
      </c>
      <c r="I158" s="159">
        <f>G158/F158*100</f>
        <v>0</v>
      </c>
    </row>
    <row r="159" spans="1:9" ht="12.75">
      <c r="A159" s="34"/>
      <c r="B159" s="20" t="s">
        <v>444</v>
      </c>
      <c r="C159" s="35"/>
      <c r="D159" s="35"/>
      <c r="E159" s="31" t="s">
        <v>445</v>
      </c>
      <c r="F159" s="199">
        <f>F160+F168</f>
        <v>1861.1000000000001</v>
      </c>
      <c r="G159" s="199">
        <f>G160+G168</f>
        <v>0</v>
      </c>
      <c r="H159" s="199">
        <f>H160+H168</f>
        <v>1861.1000000000001</v>
      </c>
      <c r="I159" s="156">
        <f t="shared" si="16"/>
        <v>0</v>
      </c>
    </row>
    <row r="160" spans="1:9" ht="51">
      <c r="A160" s="34"/>
      <c r="B160" s="34"/>
      <c r="C160" s="155" t="s">
        <v>713</v>
      </c>
      <c r="D160" s="29"/>
      <c r="E160" s="136" t="s">
        <v>608</v>
      </c>
      <c r="F160" s="199">
        <f>F161</f>
        <v>1360.9</v>
      </c>
      <c r="G160" s="199">
        <f>G161</f>
        <v>0</v>
      </c>
      <c r="H160" s="199">
        <f>H161</f>
        <v>1360.9</v>
      </c>
      <c r="I160" s="156">
        <f t="shared" si="16"/>
        <v>0</v>
      </c>
    </row>
    <row r="161" spans="1:9" ht="25.5">
      <c r="A161" s="34"/>
      <c r="B161" s="34"/>
      <c r="C161" s="162" t="s">
        <v>714</v>
      </c>
      <c r="D161" s="170"/>
      <c r="E161" s="158" t="s">
        <v>859</v>
      </c>
      <c r="F161" s="187">
        <f>F162+F165</f>
        <v>1360.9</v>
      </c>
      <c r="G161" s="187">
        <f>G162+G165</f>
        <v>0</v>
      </c>
      <c r="H161" s="187">
        <f>H162+H165</f>
        <v>1360.9</v>
      </c>
      <c r="I161" s="159">
        <f t="shared" si="16"/>
        <v>0</v>
      </c>
    </row>
    <row r="162" spans="1:9" ht="25.5" hidden="1">
      <c r="A162" s="34"/>
      <c r="B162" s="34"/>
      <c r="C162" s="142" t="s">
        <v>71</v>
      </c>
      <c r="D162" s="84"/>
      <c r="E162" s="140" t="s">
        <v>72</v>
      </c>
      <c r="F162" s="187">
        <f>F163+F164</f>
        <v>0</v>
      </c>
      <c r="G162" s="187">
        <f>G163+G164</f>
        <v>0</v>
      </c>
      <c r="H162" s="187">
        <f>H163+H164</f>
        <v>0</v>
      </c>
      <c r="I162" s="159" t="e">
        <f t="shared" si="16"/>
        <v>#DIV/0!</v>
      </c>
    </row>
    <row r="163" spans="1:9" ht="25.5" hidden="1">
      <c r="A163" s="34"/>
      <c r="B163" s="34"/>
      <c r="C163" s="142"/>
      <c r="D163" s="84" t="s">
        <v>313</v>
      </c>
      <c r="E163" s="140" t="s">
        <v>518</v>
      </c>
      <c r="F163" s="187">
        <v>0</v>
      </c>
      <c r="G163" s="187">
        <v>0</v>
      </c>
      <c r="H163" s="159">
        <f aca="true" t="shared" si="23" ref="H163:H214">F163-G163</f>
        <v>0</v>
      </c>
      <c r="I163" s="159" t="e">
        <f t="shared" si="16"/>
        <v>#DIV/0!</v>
      </c>
    </row>
    <row r="164" spans="1:9" ht="25.5" hidden="1">
      <c r="A164" s="34"/>
      <c r="B164" s="34"/>
      <c r="C164" s="142"/>
      <c r="D164" s="84" t="s">
        <v>321</v>
      </c>
      <c r="E164" s="140" t="s">
        <v>322</v>
      </c>
      <c r="F164" s="187">
        <v>0</v>
      </c>
      <c r="G164" s="187">
        <v>0</v>
      </c>
      <c r="H164" s="159">
        <f>F164-G164</f>
        <v>0</v>
      </c>
      <c r="I164" s="159" t="e">
        <f>G164/F164*100</f>
        <v>#DIV/0!</v>
      </c>
    </row>
    <row r="165" spans="1:9" ht="38.25">
      <c r="A165" s="34"/>
      <c r="B165" s="34"/>
      <c r="C165" s="142" t="s">
        <v>246</v>
      </c>
      <c r="D165" s="84"/>
      <c r="E165" s="140" t="s">
        <v>73</v>
      </c>
      <c r="F165" s="187">
        <f>F166+F167</f>
        <v>1360.9</v>
      </c>
      <c r="G165" s="187">
        <f>G166+G167</f>
        <v>0</v>
      </c>
      <c r="H165" s="187">
        <f>H166</f>
        <v>1360.9</v>
      </c>
      <c r="I165" s="159">
        <f t="shared" si="16"/>
        <v>0</v>
      </c>
    </row>
    <row r="166" spans="1:9" ht="25.5">
      <c r="A166" s="34"/>
      <c r="B166" s="34"/>
      <c r="C166" s="142"/>
      <c r="D166" s="84" t="s">
        <v>313</v>
      </c>
      <c r="E166" s="140" t="s">
        <v>518</v>
      </c>
      <c r="F166" s="187">
        <v>1360.9</v>
      </c>
      <c r="G166" s="187">
        <v>0</v>
      </c>
      <c r="H166" s="159">
        <f t="shared" si="23"/>
        <v>1360.9</v>
      </c>
      <c r="I166" s="159">
        <f t="shared" si="16"/>
        <v>0</v>
      </c>
    </row>
    <row r="167" spans="1:9" ht="25.5" hidden="1">
      <c r="A167" s="34"/>
      <c r="B167" s="34"/>
      <c r="C167" s="142"/>
      <c r="D167" s="84" t="s">
        <v>321</v>
      </c>
      <c r="E167" s="140" t="s">
        <v>322</v>
      </c>
      <c r="F167" s="187">
        <v>0</v>
      </c>
      <c r="G167" s="187">
        <v>0</v>
      </c>
      <c r="H167" s="159">
        <f>F167-G167</f>
        <v>0</v>
      </c>
      <c r="I167" s="159" t="e">
        <f aca="true" t="shared" si="24" ref="I167:I172">G167/F167*100</f>
        <v>#DIV/0!</v>
      </c>
    </row>
    <row r="168" spans="1:9" ht="25.5">
      <c r="A168" s="34"/>
      <c r="B168" s="34"/>
      <c r="C168" s="155" t="s">
        <v>813</v>
      </c>
      <c r="D168" s="29"/>
      <c r="E168" s="165" t="s">
        <v>609</v>
      </c>
      <c r="F168" s="199">
        <f>F169+F171</f>
        <v>500.2</v>
      </c>
      <c r="G168" s="199">
        <f>G169+G171</f>
        <v>0</v>
      </c>
      <c r="H168" s="199">
        <f>H169+H171</f>
        <v>500.2</v>
      </c>
      <c r="I168" s="199">
        <f t="shared" si="24"/>
        <v>0</v>
      </c>
    </row>
    <row r="169" spans="1:9" ht="12.75" hidden="1">
      <c r="A169" s="34"/>
      <c r="B169" s="34"/>
      <c r="C169" s="142" t="s">
        <v>182</v>
      </c>
      <c r="D169" s="84"/>
      <c r="E169" s="140" t="s">
        <v>179</v>
      </c>
      <c r="F169" s="187">
        <f>F170</f>
        <v>0</v>
      </c>
      <c r="G169" s="187">
        <f>G170</f>
        <v>0</v>
      </c>
      <c r="H169" s="187">
        <f>H170</f>
        <v>0</v>
      </c>
      <c r="I169" s="159" t="e">
        <f t="shared" si="24"/>
        <v>#DIV/0!</v>
      </c>
    </row>
    <row r="170" spans="1:9" ht="25.5" hidden="1">
      <c r="A170" s="34"/>
      <c r="B170" s="34"/>
      <c r="C170" s="142"/>
      <c r="D170" s="84" t="s">
        <v>313</v>
      </c>
      <c r="E170" s="140" t="s">
        <v>518</v>
      </c>
      <c r="F170" s="187">
        <v>0</v>
      </c>
      <c r="G170" s="187">
        <v>0</v>
      </c>
      <c r="H170" s="187">
        <f>F170-G170</f>
        <v>0</v>
      </c>
      <c r="I170" s="159" t="e">
        <f t="shared" si="24"/>
        <v>#DIV/0!</v>
      </c>
    </row>
    <row r="171" spans="1:9" ht="12.75">
      <c r="A171" s="34"/>
      <c r="B171" s="34"/>
      <c r="C171" s="142" t="s">
        <v>280</v>
      </c>
      <c r="D171" s="84"/>
      <c r="E171" s="140" t="s">
        <v>179</v>
      </c>
      <c r="F171" s="187">
        <f>F172</f>
        <v>500.2</v>
      </c>
      <c r="G171" s="187">
        <f>G172</f>
        <v>0</v>
      </c>
      <c r="H171" s="187">
        <f>H172</f>
        <v>500.2</v>
      </c>
      <c r="I171" s="159">
        <f t="shared" si="24"/>
        <v>0</v>
      </c>
    </row>
    <row r="172" spans="1:9" ht="25.5">
      <c r="A172" s="34"/>
      <c r="B172" s="34"/>
      <c r="C172" s="142"/>
      <c r="D172" s="84" t="s">
        <v>313</v>
      </c>
      <c r="E172" s="140" t="s">
        <v>518</v>
      </c>
      <c r="F172" s="187">
        <v>500.2</v>
      </c>
      <c r="G172" s="187">
        <v>0</v>
      </c>
      <c r="H172" s="187">
        <f>F172-G172</f>
        <v>500.2</v>
      </c>
      <c r="I172" s="159">
        <f t="shared" si="24"/>
        <v>0</v>
      </c>
    </row>
    <row r="173" spans="1:9" ht="12.75">
      <c r="A173" s="20"/>
      <c r="B173" s="20" t="s">
        <v>418</v>
      </c>
      <c r="C173" s="33"/>
      <c r="D173" s="20"/>
      <c r="E173" s="31" t="s">
        <v>419</v>
      </c>
      <c r="F173" s="199">
        <f>F174+F178</f>
        <v>1352.7</v>
      </c>
      <c r="G173" s="199">
        <f>G174+G178</f>
        <v>88.6</v>
      </c>
      <c r="H173" s="156">
        <f t="shared" si="23"/>
        <v>1264.1000000000001</v>
      </c>
      <c r="I173" s="156">
        <f t="shared" si="16"/>
        <v>6.549863236489982</v>
      </c>
    </row>
    <row r="174" spans="1:9" ht="12.75">
      <c r="A174" s="20"/>
      <c r="B174" s="20" t="s">
        <v>640</v>
      </c>
      <c r="C174" s="33"/>
      <c r="D174" s="20"/>
      <c r="E174" s="31" t="s">
        <v>641</v>
      </c>
      <c r="F174" s="199">
        <f aca="true" t="shared" si="25" ref="F174:G176">F175</f>
        <v>263.8</v>
      </c>
      <c r="G174" s="199">
        <f t="shared" si="25"/>
        <v>66.6</v>
      </c>
      <c r="H174" s="156">
        <f t="shared" si="23"/>
        <v>197.20000000000002</v>
      </c>
      <c r="I174" s="156">
        <f t="shared" si="16"/>
        <v>25.246398786959816</v>
      </c>
    </row>
    <row r="175" spans="1:9" ht="12.75">
      <c r="A175" s="20"/>
      <c r="B175" s="20"/>
      <c r="C175" s="155" t="s">
        <v>820</v>
      </c>
      <c r="D175" s="29"/>
      <c r="E175" s="186" t="s">
        <v>642</v>
      </c>
      <c r="F175" s="199">
        <f t="shared" si="25"/>
        <v>263.8</v>
      </c>
      <c r="G175" s="199">
        <f t="shared" si="25"/>
        <v>66.6</v>
      </c>
      <c r="H175" s="156">
        <f t="shared" si="23"/>
        <v>197.20000000000002</v>
      </c>
      <c r="I175" s="156">
        <f t="shared" si="16"/>
        <v>25.246398786959816</v>
      </c>
    </row>
    <row r="176" spans="1:9" s="38" customFormat="1" ht="54.75" customHeight="1">
      <c r="A176" s="34"/>
      <c r="B176" s="34"/>
      <c r="C176" s="142" t="s">
        <v>821</v>
      </c>
      <c r="D176" s="84"/>
      <c r="E176" s="164" t="s">
        <v>643</v>
      </c>
      <c r="F176" s="187">
        <f t="shared" si="25"/>
        <v>263.8</v>
      </c>
      <c r="G176" s="187">
        <f t="shared" si="25"/>
        <v>66.6</v>
      </c>
      <c r="H176" s="159">
        <f t="shared" si="23"/>
        <v>197.20000000000002</v>
      </c>
      <c r="I176" s="159">
        <f t="shared" si="16"/>
        <v>25.246398786959816</v>
      </c>
    </row>
    <row r="177" spans="1:9" s="38" customFormat="1" ht="22.5" customHeight="1">
      <c r="A177" s="34"/>
      <c r="B177" s="34"/>
      <c r="C177" s="142"/>
      <c r="D177" s="84" t="s">
        <v>316</v>
      </c>
      <c r="E177" s="140" t="s">
        <v>317</v>
      </c>
      <c r="F177" s="187">
        <v>263.8</v>
      </c>
      <c r="G177" s="187">
        <v>66.6</v>
      </c>
      <c r="H177" s="159">
        <f t="shared" si="23"/>
        <v>197.20000000000002</v>
      </c>
      <c r="I177" s="159">
        <f t="shared" si="16"/>
        <v>25.246398786959816</v>
      </c>
    </row>
    <row r="178" spans="1:9" s="38" customFormat="1" ht="12.75">
      <c r="A178" s="34"/>
      <c r="B178" s="20" t="s">
        <v>420</v>
      </c>
      <c r="C178" s="33"/>
      <c r="D178" s="20"/>
      <c r="E178" s="31" t="s">
        <v>421</v>
      </c>
      <c r="F178" s="199">
        <f>F179+F184</f>
        <v>1088.9</v>
      </c>
      <c r="G178" s="199">
        <f>G179+G184</f>
        <v>22</v>
      </c>
      <c r="H178" s="156">
        <f t="shared" si="23"/>
        <v>1066.9</v>
      </c>
      <c r="I178" s="156">
        <f t="shared" si="16"/>
        <v>2.020387547065846</v>
      </c>
    </row>
    <row r="179" spans="1:9" s="38" customFormat="1" ht="25.5">
      <c r="A179" s="34"/>
      <c r="B179" s="20"/>
      <c r="C179" s="155" t="s">
        <v>752</v>
      </c>
      <c r="D179" s="29"/>
      <c r="E179" s="136" t="s">
        <v>624</v>
      </c>
      <c r="F179" s="200">
        <f aca="true" t="shared" si="26" ref="F179:G182">F180</f>
        <v>800</v>
      </c>
      <c r="G179" s="200">
        <f t="shared" si="26"/>
        <v>0</v>
      </c>
      <c r="H179" s="156">
        <f t="shared" si="23"/>
        <v>800</v>
      </c>
      <c r="I179" s="156">
        <f t="shared" si="16"/>
        <v>0</v>
      </c>
    </row>
    <row r="180" spans="1:9" s="38" customFormat="1" ht="25.5">
      <c r="A180" s="34"/>
      <c r="B180" s="20"/>
      <c r="C180" s="162" t="s">
        <v>753</v>
      </c>
      <c r="D180" s="84"/>
      <c r="E180" s="158" t="s">
        <v>644</v>
      </c>
      <c r="F180" s="187">
        <f t="shared" si="26"/>
        <v>800</v>
      </c>
      <c r="G180" s="187">
        <f t="shared" si="26"/>
        <v>0</v>
      </c>
      <c r="H180" s="159">
        <f t="shared" si="23"/>
        <v>800</v>
      </c>
      <c r="I180" s="159">
        <f t="shared" si="16"/>
        <v>0</v>
      </c>
    </row>
    <row r="181" spans="1:9" s="38" customFormat="1" ht="36.75" customHeight="1">
      <c r="A181" s="34"/>
      <c r="B181" s="20"/>
      <c r="C181" s="142" t="s">
        <v>754</v>
      </c>
      <c r="D181" s="84"/>
      <c r="E181" s="160" t="s">
        <v>880</v>
      </c>
      <c r="F181" s="187">
        <f t="shared" si="26"/>
        <v>800</v>
      </c>
      <c r="G181" s="187">
        <f t="shared" si="26"/>
        <v>0</v>
      </c>
      <c r="H181" s="159">
        <f t="shared" si="23"/>
        <v>800</v>
      </c>
      <c r="I181" s="159">
        <f t="shared" si="16"/>
        <v>0</v>
      </c>
    </row>
    <row r="182" spans="1:9" s="38" customFormat="1" ht="25.5">
      <c r="A182" s="34"/>
      <c r="B182" s="34"/>
      <c r="C182" s="142" t="s">
        <v>177</v>
      </c>
      <c r="D182" s="84"/>
      <c r="E182" s="140" t="s">
        <v>83</v>
      </c>
      <c r="F182" s="187">
        <f t="shared" si="26"/>
        <v>800</v>
      </c>
      <c r="G182" s="187">
        <f t="shared" si="26"/>
        <v>0</v>
      </c>
      <c r="H182" s="159">
        <f t="shared" si="23"/>
        <v>800</v>
      </c>
      <c r="I182" s="159">
        <f t="shared" si="16"/>
        <v>0</v>
      </c>
    </row>
    <row r="183" spans="1:9" s="38" customFormat="1" ht="12.75">
      <c r="A183" s="34"/>
      <c r="B183" s="34"/>
      <c r="C183" s="142"/>
      <c r="D183" s="84" t="s">
        <v>319</v>
      </c>
      <c r="E183" s="140" t="s">
        <v>405</v>
      </c>
      <c r="F183" s="187">
        <v>800</v>
      </c>
      <c r="G183" s="187">
        <v>0</v>
      </c>
      <c r="H183" s="159">
        <f t="shared" si="23"/>
        <v>800</v>
      </c>
      <c r="I183" s="159">
        <f t="shared" si="16"/>
        <v>0</v>
      </c>
    </row>
    <row r="184" spans="1:9" s="38" customFormat="1" ht="12.75">
      <c r="A184" s="34"/>
      <c r="B184" s="34"/>
      <c r="C184" s="155" t="s">
        <v>820</v>
      </c>
      <c r="D184" s="29"/>
      <c r="E184" s="186" t="s">
        <v>642</v>
      </c>
      <c r="F184" s="161">
        <f>F185+F187</f>
        <v>288.9</v>
      </c>
      <c r="G184" s="161">
        <f>G185+G187</f>
        <v>22</v>
      </c>
      <c r="H184" s="161">
        <f>H185+H187</f>
        <v>266.9</v>
      </c>
      <c r="I184" s="161">
        <f>G184/F184*100</f>
        <v>7.615091727241261</v>
      </c>
    </row>
    <row r="185" spans="1:9" s="38" customFormat="1" ht="12.75">
      <c r="A185" s="34"/>
      <c r="B185" s="34"/>
      <c r="C185" s="142" t="s">
        <v>33</v>
      </c>
      <c r="D185" s="84"/>
      <c r="E185" s="140" t="s">
        <v>43</v>
      </c>
      <c r="F185" s="141">
        <f>F186</f>
        <v>22</v>
      </c>
      <c r="G185" s="141">
        <f>G186</f>
        <v>22</v>
      </c>
      <c r="H185" s="141">
        <f>H186</f>
        <v>0</v>
      </c>
      <c r="I185" s="141">
        <f>G185/F185*100</f>
        <v>100</v>
      </c>
    </row>
    <row r="186" spans="1:9" s="38" customFormat="1" ht="12.75">
      <c r="A186" s="34"/>
      <c r="B186" s="34"/>
      <c r="C186" s="142"/>
      <c r="D186" s="84" t="s">
        <v>316</v>
      </c>
      <c r="E186" s="140" t="s">
        <v>317</v>
      </c>
      <c r="F186" s="141">
        <v>22</v>
      </c>
      <c r="G186" s="141">
        <v>22</v>
      </c>
      <c r="H186" s="110">
        <f>F186-G186</f>
        <v>0</v>
      </c>
      <c r="I186" s="141">
        <f>G186/F186*100</f>
        <v>100</v>
      </c>
    </row>
    <row r="187" spans="1:9" s="38" customFormat="1" ht="51">
      <c r="A187" s="34"/>
      <c r="B187" s="34"/>
      <c r="C187" s="142" t="s">
        <v>281</v>
      </c>
      <c r="D187" s="84"/>
      <c r="E187" s="183" t="s">
        <v>283</v>
      </c>
      <c r="F187" s="141">
        <f>F188</f>
        <v>266.9</v>
      </c>
      <c r="G187" s="141">
        <f>G188</f>
        <v>0</v>
      </c>
      <c r="H187" s="141">
        <f>H188</f>
        <v>266.9</v>
      </c>
      <c r="I187" s="141">
        <f>G187/F187*100</f>
        <v>0</v>
      </c>
    </row>
    <row r="188" spans="1:9" s="38" customFormat="1" ht="12.75">
      <c r="A188" s="34"/>
      <c r="B188" s="34"/>
      <c r="C188" s="142"/>
      <c r="D188" s="84" t="s">
        <v>314</v>
      </c>
      <c r="E188" s="140" t="s">
        <v>315</v>
      </c>
      <c r="F188" s="141">
        <v>266.9</v>
      </c>
      <c r="G188" s="141">
        <v>0</v>
      </c>
      <c r="H188" s="110">
        <f>F188-G188</f>
        <v>266.9</v>
      </c>
      <c r="I188" s="141">
        <f>G188/F188*100</f>
        <v>0</v>
      </c>
    </row>
    <row r="189" spans="1:9" s="38" customFormat="1" ht="24">
      <c r="A189" s="20"/>
      <c r="B189" s="20" t="s">
        <v>449</v>
      </c>
      <c r="C189" s="33"/>
      <c r="D189" s="20"/>
      <c r="E189" s="31" t="s">
        <v>450</v>
      </c>
      <c r="F189" s="199">
        <f aca="true" t="shared" si="27" ref="F189:G193">F190</f>
        <v>11731.2</v>
      </c>
      <c r="G189" s="199">
        <f t="shared" si="27"/>
        <v>1460.9</v>
      </c>
      <c r="H189" s="156">
        <f t="shared" si="23"/>
        <v>10270.300000000001</v>
      </c>
      <c r="I189" s="156">
        <f t="shared" si="16"/>
        <v>12.453116475722858</v>
      </c>
    </row>
    <row r="190" spans="1:9" s="38" customFormat="1" ht="24">
      <c r="A190" s="20"/>
      <c r="B190" s="20" t="s">
        <v>451</v>
      </c>
      <c r="C190" s="33"/>
      <c r="D190" s="20"/>
      <c r="E190" s="31" t="s">
        <v>520</v>
      </c>
      <c r="F190" s="199">
        <f t="shared" si="27"/>
        <v>11731.2</v>
      </c>
      <c r="G190" s="199">
        <f t="shared" si="27"/>
        <v>1460.9</v>
      </c>
      <c r="H190" s="156">
        <f t="shared" si="23"/>
        <v>10270.300000000001</v>
      </c>
      <c r="I190" s="156">
        <f t="shared" si="16"/>
        <v>12.453116475722858</v>
      </c>
    </row>
    <row r="191" spans="1:9" s="38" customFormat="1" ht="38.25">
      <c r="A191" s="34"/>
      <c r="B191" s="34"/>
      <c r="C191" s="155" t="s">
        <v>655</v>
      </c>
      <c r="D191" s="84"/>
      <c r="E191" s="136" t="s">
        <v>603</v>
      </c>
      <c r="F191" s="200">
        <f t="shared" si="27"/>
        <v>11731.2</v>
      </c>
      <c r="G191" s="200">
        <f t="shared" si="27"/>
        <v>1460.9</v>
      </c>
      <c r="H191" s="156">
        <f t="shared" si="23"/>
        <v>10270.300000000001</v>
      </c>
      <c r="I191" s="156">
        <f t="shared" si="16"/>
        <v>12.453116475722858</v>
      </c>
    </row>
    <row r="192" spans="1:9" s="38" customFormat="1" ht="25.5">
      <c r="A192" s="34"/>
      <c r="B192" s="34"/>
      <c r="C192" s="162" t="s">
        <v>662</v>
      </c>
      <c r="D192" s="170"/>
      <c r="E192" s="182" t="s">
        <v>827</v>
      </c>
      <c r="F192" s="188">
        <f t="shared" si="27"/>
        <v>11731.2</v>
      </c>
      <c r="G192" s="188">
        <f t="shared" si="27"/>
        <v>1460.9</v>
      </c>
      <c r="H192" s="159">
        <f t="shared" si="23"/>
        <v>10270.300000000001</v>
      </c>
      <c r="I192" s="159">
        <f t="shared" si="16"/>
        <v>12.453116475722858</v>
      </c>
    </row>
    <row r="193" spans="1:9" s="38" customFormat="1" ht="25.5">
      <c r="A193" s="34"/>
      <c r="B193" s="34"/>
      <c r="C193" s="142" t="s">
        <v>663</v>
      </c>
      <c r="D193" s="84"/>
      <c r="E193" s="140" t="s">
        <v>828</v>
      </c>
      <c r="F193" s="188">
        <f t="shared" si="27"/>
        <v>11731.2</v>
      </c>
      <c r="G193" s="188">
        <f t="shared" si="27"/>
        <v>1460.9</v>
      </c>
      <c r="H193" s="159">
        <f t="shared" si="23"/>
        <v>10270.300000000001</v>
      </c>
      <c r="I193" s="159">
        <f t="shared" si="16"/>
        <v>12.453116475722858</v>
      </c>
    </row>
    <row r="194" spans="1:9" s="38" customFormat="1" ht="38.25">
      <c r="A194" s="34"/>
      <c r="B194" s="34"/>
      <c r="C194" s="142" t="s">
        <v>664</v>
      </c>
      <c r="D194" s="84"/>
      <c r="E194" s="140" t="s">
        <v>829</v>
      </c>
      <c r="F194" s="188">
        <f>F195+F196</f>
        <v>11731.2</v>
      </c>
      <c r="G194" s="188">
        <f>G195+G196</f>
        <v>1460.9</v>
      </c>
      <c r="H194" s="159">
        <f t="shared" si="23"/>
        <v>10270.300000000001</v>
      </c>
      <c r="I194" s="159">
        <f t="shared" si="16"/>
        <v>12.453116475722858</v>
      </c>
    </row>
    <row r="195" spans="1:9" ht="25.5">
      <c r="A195" s="34"/>
      <c r="B195" s="34"/>
      <c r="C195" s="142"/>
      <c r="D195" s="84" t="s">
        <v>318</v>
      </c>
      <c r="E195" s="183" t="s">
        <v>521</v>
      </c>
      <c r="F195" s="188">
        <v>11731.2</v>
      </c>
      <c r="G195" s="188">
        <v>1460.9</v>
      </c>
      <c r="H195" s="159">
        <f t="shared" si="23"/>
        <v>10270.300000000001</v>
      </c>
      <c r="I195" s="159">
        <f t="shared" si="16"/>
        <v>12.453116475722858</v>
      </c>
    </row>
    <row r="196" spans="1:9" ht="12.75" hidden="1">
      <c r="A196" s="34"/>
      <c r="B196" s="34"/>
      <c r="C196" s="142"/>
      <c r="D196" s="84" t="s">
        <v>314</v>
      </c>
      <c r="E196" s="140" t="s">
        <v>315</v>
      </c>
      <c r="F196" s="188">
        <v>0</v>
      </c>
      <c r="G196" s="188">
        <v>0</v>
      </c>
      <c r="H196" s="159">
        <f>F196-G196</f>
        <v>0</v>
      </c>
      <c r="I196" s="159" t="e">
        <f>G196/F196*100</f>
        <v>#DIV/0!</v>
      </c>
    </row>
    <row r="197" spans="1:9" ht="36" customHeight="1">
      <c r="A197" s="20" t="s">
        <v>381</v>
      </c>
      <c r="B197" s="20"/>
      <c r="C197" s="20"/>
      <c r="D197" s="20"/>
      <c r="E197" s="31" t="s">
        <v>422</v>
      </c>
      <c r="F197" s="199">
        <f>F198+F216</f>
        <v>4704.400000000001</v>
      </c>
      <c r="G197" s="199">
        <f>G198+G216</f>
        <v>785.5</v>
      </c>
      <c r="H197" s="156">
        <f t="shared" si="23"/>
        <v>3918.9000000000005</v>
      </c>
      <c r="I197" s="156">
        <f t="shared" si="16"/>
        <v>16.69713459739818</v>
      </c>
    </row>
    <row r="198" spans="1:9" ht="14.25" customHeight="1">
      <c r="A198" s="20"/>
      <c r="B198" s="20" t="s">
        <v>396</v>
      </c>
      <c r="C198" s="20"/>
      <c r="D198" s="20"/>
      <c r="E198" s="32" t="s">
        <v>397</v>
      </c>
      <c r="F198" s="199">
        <f>F199+F210</f>
        <v>4704.400000000001</v>
      </c>
      <c r="G198" s="199">
        <f>G199+G210</f>
        <v>785.5</v>
      </c>
      <c r="H198" s="161">
        <f>H202</f>
        <v>3277.9000000000005</v>
      </c>
      <c r="I198" s="156">
        <f t="shared" si="16"/>
        <v>16.69713459739818</v>
      </c>
    </row>
    <row r="199" spans="1:9" ht="36">
      <c r="A199" s="20"/>
      <c r="B199" s="20" t="s">
        <v>423</v>
      </c>
      <c r="C199" s="33"/>
      <c r="D199" s="20"/>
      <c r="E199" s="37" t="s">
        <v>424</v>
      </c>
      <c r="F199" s="199">
        <f>F200</f>
        <v>4326.900000000001</v>
      </c>
      <c r="G199" s="199">
        <f>G200</f>
        <v>785.5</v>
      </c>
      <c r="H199" s="161">
        <f>H200</f>
        <v>3541.4000000000005</v>
      </c>
      <c r="I199" s="156">
        <f t="shared" si="16"/>
        <v>18.1538745984423</v>
      </c>
    </row>
    <row r="200" spans="1:9" ht="38.25">
      <c r="A200" s="34"/>
      <c r="B200" s="34"/>
      <c r="C200" s="155" t="s">
        <v>655</v>
      </c>
      <c r="D200" s="84"/>
      <c r="E200" s="136" t="s">
        <v>603</v>
      </c>
      <c r="F200" s="200">
        <f>F201+F216</f>
        <v>4326.900000000001</v>
      </c>
      <c r="G200" s="200">
        <f>G201+G216</f>
        <v>785.5</v>
      </c>
      <c r="H200" s="161">
        <f>H201</f>
        <v>3541.4000000000005</v>
      </c>
      <c r="I200" s="156">
        <f t="shared" si="16"/>
        <v>18.1538745984423</v>
      </c>
    </row>
    <row r="201" spans="1:9" ht="25.5">
      <c r="A201" s="34"/>
      <c r="B201" s="34"/>
      <c r="C201" s="155" t="s">
        <v>656</v>
      </c>
      <c r="D201" s="29"/>
      <c r="E201" s="136" t="s">
        <v>604</v>
      </c>
      <c r="F201" s="200">
        <f>F202+F207</f>
        <v>4326.900000000001</v>
      </c>
      <c r="G201" s="200">
        <f>G202+G207</f>
        <v>785.5</v>
      </c>
      <c r="H201" s="161">
        <f>F201-G201</f>
        <v>3541.4000000000005</v>
      </c>
      <c r="I201" s="156">
        <f t="shared" si="16"/>
        <v>18.1538745984423</v>
      </c>
    </row>
    <row r="202" spans="1:9" ht="25.5">
      <c r="A202" s="34"/>
      <c r="B202" s="34"/>
      <c r="C202" s="192" t="s">
        <v>657</v>
      </c>
      <c r="D202" s="170"/>
      <c r="E202" s="158" t="s">
        <v>822</v>
      </c>
      <c r="F202" s="188">
        <f>F203</f>
        <v>3991.1000000000004</v>
      </c>
      <c r="G202" s="188">
        <f>G203</f>
        <v>713.2</v>
      </c>
      <c r="H202" s="159">
        <f t="shared" si="23"/>
        <v>3277.9000000000005</v>
      </c>
      <c r="I202" s="159">
        <f t="shared" si="16"/>
        <v>17.86976021648167</v>
      </c>
    </row>
    <row r="203" spans="1:9" ht="34.5" customHeight="1">
      <c r="A203" s="34"/>
      <c r="B203" s="34"/>
      <c r="C203" s="157" t="s">
        <v>658</v>
      </c>
      <c r="D203" s="84"/>
      <c r="E203" s="160" t="s">
        <v>823</v>
      </c>
      <c r="F203" s="188">
        <f>F204+F205+F206</f>
        <v>3991.1000000000004</v>
      </c>
      <c r="G203" s="188">
        <f>G204+G205+G206</f>
        <v>713.2</v>
      </c>
      <c r="H203" s="159">
        <f t="shared" si="23"/>
        <v>3277.9000000000005</v>
      </c>
      <c r="I203" s="159">
        <f t="shared" si="16"/>
        <v>17.86976021648167</v>
      </c>
    </row>
    <row r="204" spans="1:9" ht="51">
      <c r="A204" s="34"/>
      <c r="B204" s="34"/>
      <c r="C204" s="142"/>
      <c r="D204" s="84" t="s">
        <v>312</v>
      </c>
      <c r="E204" s="140" t="s">
        <v>517</v>
      </c>
      <c r="F204" s="187">
        <v>3628.8</v>
      </c>
      <c r="G204" s="187">
        <v>642.2</v>
      </c>
      <c r="H204" s="159">
        <f t="shared" si="23"/>
        <v>2986.6000000000004</v>
      </c>
      <c r="I204" s="159">
        <f t="shared" si="16"/>
        <v>17.69731040564374</v>
      </c>
    </row>
    <row r="205" spans="1:9" s="74" customFormat="1" ht="25.5">
      <c r="A205" s="34"/>
      <c r="B205" s="34"/>
      <c r="C205" s="142"/>
      <c r="D205" s="84" t="s">
        <v>313</v>
      </c>
      <c r="E205" s="140" t="s">
        <v>518</v>
      </c>
      <c r="F205" s="187">
        <f>302.2+59.8</f>
        <v>362</v>
      </c>
      <c r="G205" s="187">
        <v>71</v>
      </c>
      <c r="H205" s="159">
        <f t="shared" si="23"/>
        <v>291</v>
      </c>
      <c r="I205" s="159">
        <f t="shared" si="16"/>
        <v>19.613259668508288</v>
      </c>
    </row>
    <row r="206" spans="1:9" s="74" customFormat="1" ht="12.75">
      <c r="A206" s="34"/>
      <c r="B206" s="34"/>
      <c r="C206" s="142"/>
      <c r="D206" s="84" t="s">
        <v>314</v>
      </c>
      <c r="E206" s="140" t="s">
        <v>315</v>
      </c>
      <c r="F206" s="187">
        <v>0.3</v>
      </c>
      <c r="G206" s="187">
        <v>0</v>
      </c>
      <c r="H206" s="159">
        <f t="shared" si="23"/>
        <v>0.3</v>
      </c>
      <c r="I206" s="159">
        <f t="shared" si="16"/>
        <v>0</v>
      </c>
    </row>
    <row r="207" spans="1:9" s="74" customFormat="1" ht="51">
      <c r="A207" s="34"/>
      <c r="B207" s="34"/>
      <c r="C207" s="162" t="s">
        <v>659</v>
      </c>
      <c r="D207" s="170"/>
      <c r="E207" s="182" t="s">
        <v>824</v>
      </c>
      <c r="F207" s="187">
        <f>F208</f>
        <v>335.8</v>
      </c>
      <c r="G207" s="187">
        <f>G208</f>
        <v>72.3</v>
      </c>
      <c r="H207" s="159">
        <f t="shared" si="23"/>
        <v>263.5</v>
      </c>
      <c r="I207" s="159">
        <f t="shared" si="16"/>
        <v>21.530673019654557</v>
      </c>
    </row>
    <row r="208" spans="1:9" s="74" customFormat="1" ht="38.25">
      <c r="A208" s="34"/>
      <c r="B208" s="34"/>
      <c r="C208" s="142" t="s">
        <v>132</v>
      </c>
      <c r="D208" s="84"/>
      <c r="E208" s="160" t="s">
        <v>133</v>
      </c>
      <c r="F208" s="188">
        <f>F209</f>
        <v>335.8</v>
      </c>
      <c r="G208" s="188">
        <f>G209</f>
        <v>72.3</v>
      </c>
      <c r="H208" s="159">
        <f t="shared" si="23"/>
        <v>263.5</v>
      </c>
      <c r="I208" s="159">
        <f t="shared" si="16"/>
        <v>21.530673019654557</v>
      </c>
    </row>
    <row r="209" spans="1:9" s="74" customFormat="1" ht="12.75">
      <c r="A209" s="34"/>
      <c r="B209" s="34"/>
      <c r="C209" s="142"/>
      <c r="D209" s="84" t="s">
        <v>319</v>
      </c>
      <c r="E209" s="140" t="s">
        <v>405</v>
      </c>
      <c r="F209" s="188">
        <v>335.8</v>
      </c>
      <c r="G209" s="188">
        <v>72.3</v>
      </c>
      <c r="H209" s="159">
        <f t="shared" si="23"/>
        <v>263.5</v>
      </c>
      <c r="I209" s="159">
        <f t="shared" si="16"/>
        <v>21.530673019654557</v>
      </c>
    </row>
    <row r="210" spans="1:9" s="74" customFormat="1" ht="12.75">
      <c r="A210" s="20"/>
      <c r="B210" s="20" t="s">
        <v>406</v>
      </c>
      <c r="C210" s="33"/>
      <c r="D210" s="20"/>
      <c r="E210" s="37" t="s">
        <v>425</v>
      </c>
      <c r="F210" s="199">
        <f aca="true" t="shared" si="28" ref="F210:G214">F211</f>
        <v>377.5</v>
      </c>
      <c r="G210" s="199">
        <f t="shared" si="28"/>
        <v>0</v>
      </c>
      <c r="H210" s="156">
        <f t="shared" si="23"/>
        <v>377.5</v>
      </c>
      <c r="I210" s="156">
        <f t="shared" si="16"/>
        <v>0</v>
      </c>
    </row>
    <row r="211" spans="1:9" s="74" customFormat="1" ht="38.25">
      <c r="A211" s="34"/>
      <c r="B211" s="34"/>
      <c r="C211" s="155" t="s">
        <v>655</v>
      </c>
      <c r="D211" s="84"/>
      <c r="E211" s="136" t="s">
        <v>603</v>
      </c>
      <c r="F211" s="200">
        <f t="shared" si="28"/>
        <v>377.5</v>
      </c>
      <c r="G211" s="200">
        <f t="shared" si="28"/>
        <v>0</v>
      </c>
      <c r="H211" s="156">
        <f t="shared" si="23"/>
        <v>377.5</v>
      </c>
      <c r="I211" s="156">
        <f t="shared" si="16"/>
        <v>0</v>
      </c>
    </row>
    <row r="212" spans="1:9" s="74" customFormat="1" ht="25.5">
      <c r="A212" s="34"/>
      <c r="B212" s="34"/>
      <c r="C212" s="155" t="s">
        <v>656</v>
      </c>
      <c r="D212" s="29"/>
      <c r="E212" s="136" t="s">
        <v>604</v>
      </c>
      <c r="F212" s="200">
        <f t="shared" si="28"/>
        <v>377.5</v>
      </c>
      <c r="G212" s="200">
        <f t="shared" si="28"/>
        <v>0</v>
      </c>
      <c r="H212" s="156">
        <f t="shared" si="23"/>
        <v>377.5</v>
      </c>
      <c r="I212" s="156">
        <f t="shared" si="16"/>
        <v>0</v>
      </c>
    </row>
    <row r="213" spans="1:9" s="40" customFormat="1" ht="54.75" customHeight="1">
      <c r="A213" s="34"/>
      <c r="B213" s="34"/>
      <c r="C213" s="162" t="s">
        <v>660</v>
      </c>
      <c r="D213" s="170"/>
      <c r="E213" s="182" t="s">
        <v>825</v>
      </c>
      <c r="F213" s="187">
        <f t="shared" si="28"/>
        <v>377.5</v>
      </c>
      <c r="G213" s="187">
        <f t="shared" si="28"/>
        <v>0</v>
      </c>
      <c r="H213" s="159">
        <f t="shared" si="23"/>
        <v>377.5</v>
      </c>
      <c r="I213" s="159">
        <f t="shared" si="16"/>
        <v>0</v>
      </c>
    </row>
    <row r="214" spans="1:9" s="40" customFormat="1" ht="51">
      <c r="A214" s="34"/>
      <c r="B214" s="34"/>
      <c r="C214" s="142" t="s">
        <v>661</v>
      </c>
      <c r="D214" s="84"/>
      <c r="E214" s="160" t="s">
        <v>826</v>
      </c>
      <c r="F214" s="188">
        <f t="shared" si="28"/>
        <v>377.5</v>
      </c>
      <c r="G214" s="188">
        <f t="shared" si="28"/>
        <v>0</v>
      </c>
      <c r="H214" s="159">
        <f t="shared" si="23"/>
        <v>377.5</v>
      </c>
      <c r="I214" s="159">
        <f t="shared" si="16"/>
        <v>0</v>
      </c>
    </row>
    <row r="215" spans="1:9" s="41" customFormat="1" ht="12.75">
      <c r="A215" s="34"/>
      <c r="B215" s="34"/>
      <c r="C215" s="142"/>
      <c r="D215" s="84" t="s">
        <v>314</v>
      </c>
      <c r="E215" s="140" t="s">
        <v>315</v>
      </c>
      <c r="F215" s="188">
        <v>377.5</v>
      </c>
      <c r="G215" s="188">
        <v>0</v>
      </c>
      <c r="H215" s="159">
        <f>F215-G215</f>
        <v>377.5</v>
      </c>
      <c r="I215" s="159">
        <f t="shared" si="16"/>
        <v>0</v>
      </c>
    </row>
    <row r="216" spans="1:9" s="42" customFormat="1" ht="12.75" hidden="1">
      <c r="A216" s="20"/>
      <c r="B216" s="20" t="s">
        <v>34</v>
      </c>
      <c r="C216" s="33"/>
      <c r="D216" s="20"/>
      <c r="E216" s="37" t="s">
        <v>425</v>
      </c>
      <c r="F216" s="199">
        <f>F217</f>
        <v>0</v>
      </c>
      <c r="G216" s="199">
        <f>G217</f>
        <v>0</v>
      </c>
      <c r="H216" s="159">
        <f>F216-G216</f>
        <v>0</v>
      </c>
      <c r="I216" s="159">
        <v>0</v>
      </c>
    </row>
    <row r="217" spans="1:9" s="42" customFormat="1" ht="12.75" hidden="1">
      <c r="A217" s="34"/>
      <c r="B217" s="34"/>
      <c r="C217" s="193" t="s">
        <v>36</v>
      </c>
      <c r="D217" s="29"/>
      <c r="E217" s="196" t="s">
        <v>41</v>
      </c>
      <c r="F217" s="199">
        <f>F218</f>
        <v>0</v>
      </c>
      <c r="G217" s="199">
        <f>G218</f>
        <v>0</v>
      </c>
      <c r="H217" s="159">
        <f>F217-G217</f>
        <v>0</v>
      </c>
      <c r="I217" s="159">
        <v>0</v>
      </c>
    </row>
    <row r="218" spans="1:9" s="42" customFormat="1" ht="19.5" customHeight="1" hidden="1">
      <c r="A218" s="34"/>
      <c r="B218" s="34"/>
      <c r="C218" s="194" t="s">
        <v>37</v>
      </c>
      <c r="D218" s="84" t="s">
        <v>38</v>
      </c>
      <c r="E218" s="197" t="s">
        <v>41</v>
      </c>
      <c r="F218" s="187">
        <v>0</v>
      </c>
      <c r="G218" s="187">
        <v>0</v>
      </c>
      <c r="H218" s="156">
        <f>F218-G218</f>
        <v>0</v>
      </c>
      <c r="I218" s="159">
        <v>0</v>
      </c>
    </row>
    <row r="219" spans="1:9" s="42" customFormat="1" ht="50.25" customHeight="1">
      <c r="A219" s="20" t="s">
        <v>382</v>
      </c>
      <c r="B219" s="20"/>
      <c r="C219" s="20"/>
      <c r="D219" s="20"/>
      <c r="E219" s="31" t="s">
        <v>431</v>
      </c>
      <c r="F219" s="199">
        <f>F220+F266+F320+F410+F239</f>
        <v>176175.69999999998</v>
      </c>
      <c r="G219" s="199">
        <f>G220+G266+G320+G410+G239</f>
        <v>18427.7</v>
      </c>
      <c r="H219" s="199">
        <f>H220+H266+H320+H410+H239</f>
        <v>157748</v>
      </c>
      <c r="I219" s="156">
        <f aca="true" t="shared" si="29" ref="I219:I434">G219/F219*100</f>
        <v>10.459842078107256</v>
      </c>
    </row>
    <row r="220" spans="1:9" s="42" customFormat="1" ht="12.75">
      <c r="A220" s="20"/>
      <c r="B220" s="20" t="s">
        <v>396</v>
      </c>
      <c r="C220" s="20"/>
      <c r="D220" s="20"/>
      <c r="E220" s="32" t="s">
        <v>397</v>
      </c>
      <c r="F220" s="199">
        <f>F221+F229</f>
        <v>15036.6</v>
      </c>
      <c r="G220" s="199">
        <f>G221+G229</f>
        <v>1683</v>
      </c>
      <c r="H220" s="156">
        <f aca="true" t="shared" si="30" ref="H220:H238">F220-G220</f>
        <v>13353.6</v>
      </c>
      <c r="I220" s="156">
        <f t="shared" si="29"/>
        <v>11.192689836798213</v>
      </c>
    </row>
    <row r="221" spans="1:9" s="42" customFormat="1" ht="48">
      <c r="A221" s="20"/>
      <c r="B221" s="20" t="s">
        <v>403</v>
      </c>
      <c r="C221" s="33"/>
      <c r="D221" s="20"/>
      <c r="E221" s="31" t="s">
        <v>404</v>
      </c>
      <c r="F221" s="199">
        <f aca="true" t="shared" si="31" ref="F221:G224">F222</f>
        <v>6914.6</v>
      </c>
      <c r="G221" s="199">
        <f t="shared" si="31"/>
        <v>1136.2</v>
      </c>
      <c r="H221" s="156">
        <f t="shared" si="30"/>
        <v>5778.400000000001</v>
      </c>
      <c r="I221" s="156">
        <f t="shared" si="29"/>
        <v>16.431897723657187</v>
      </c>
    </row>
    <row r="222" spans="1:9" s="42" customFormat="1" ht="51">
      <c r="A222" s="34"/>
      <c r="B222" s="34"/>
      <c r="C222" s="155" t="s">
        <v>665</v>
      </c>
      <c r="D222" s="29"/>
      <c r="E222" s="136" t="s">
        <v>600</v>
      </c>
      <c r="F222" s="199">
        <f t="shared" si="31"/>
        <v>6914.6</v>
      </c>
      <c r="G222" s="199">
        <f t="shared" si="31"/>
        <v>1136.2</v>
      </c>
      <c r="H222" s="156">
        <f t="shared" si="30"/>
        <v>5778.400000000001</v>
      </c>
      <c r="I222" s="156">
        <f t="shared" si="29"/>
        <v>16.431897723657187</v>
      </c>
    </row>
    <row r="223" spans="1:9" s="42" customFormat="1" ht="25.5">
      <c r="A223" s="34"/>
      <c r="B223" s="34"/>
      <c r="C223" s="162" t="s">
        <v>666</v>
      </c>
      <c r="D223" s="84"/>
      <c r="E223" s="158" t="s">
        <v>601</v>
      </c>
      <c r="F223" s="187">
        <f t="shared" si="31"/>
        <v>6914.6</v>
      </c>
      <c r="G223" s="187">
        <f t="shared" si="31"/>
        <v>1136.2</v>
      </c>
      <c r="H223" s="159">
        <f t="shared" si="30"/>
        <v>5778.400000000001</v>
      </c>
      <c r="I223" s="159">
        <f t="shared" si="29"/>
        <v>16.431897723657187</v>
      </c>
    </row>
    <row r="224" spans="1:9" s="42" customFormat="1" ht="25.5">
      <c r="A224" s="34"/>
      <c r="B224" s="34"/>
      <c r="C224" s="142" t="s">
        <v>669</v>
      </c>
      <c r="D224" s="84"/>
      <c r="E224" s="140" t="s">
        <v>822</v>
      </c>
      <c r="F224" s="187">
        <f t="shared" si="31"/>
        <v>6914.6</v>
      </c>
      <c r="G224" s="187">
        <f t="shared" si="31"/>
        <v>1136.2</v>
      </c>
      <c r="H224" s="159">
        <f t="shared" si="30"/>
        <v>5778.400000000001</v>
      </c>
      <c r="I224" s="159">
        <f t="shared" si="29"/>
        <v>16.431897723657187</v>
      </c>
    </row>
    <row r="225" spans="1:9" s="42" customFormat="1" ht="25.5">
      <c r="A225" s="34"/>
      <c r="B225" s="34"/>
      <c r="C225" s="142" t="s">
        <v>670</v>
      </c>
      <c r="D225" s="84"/>
      <c r="E225" s="160" t="s">
        <v>823</v>
      </c>
      <c r="F225" s="188">
        <f>F226+F227+F228</f>
        <v>6914.6</v>
      </c>
      <c r="G225" s="188">
        <f>G226+G227+G228</f>
        <v>1136.2</v>
      </c>
      <c r="H225" s="159">
        <f t="shared" si="30"/>
        <v>5778.400000000001</v>
      </c>
      <c r="I225" s="159">
        <f t="shared" si="29"/>
        <v>16.431897723657187</v>
      </c>
    </row>
    <row r="226" spans="1:9" s="42" customFormat="1" ht="51">
      <c r="A226" s="34"/>
      <c r="B226" s="34"/>
      <c r="C226" s="142"/>
      <c r="D226" s="84" t="s">
        <v>312</v>
      </c>
      <c r="E226" s="140" t="s">
        <v>517</v>
      </c>
      <c r="F226" s="188">
        <v>6314.1</v>
      </c>
      <c r="G226" s="188">
        <v>1059.9</v>
      </c>
      <c r="H226" s="159">
        <f t="shared" si="30"/>
        <v>5254.200000000001</v>
      </c>
      <c r="I226" s="159">
        <f t="shared" si="29"/>
        <v>16.786240319285408</v>
      </c>
    </row>
    <row r="227" spans="1:9" s="41" customFormat="1" ht="25.5">
      <c r="A227" s="34"/>
      <c r="B227" s="34"/>
      <c r="C227" s="142"/>
      <c r="D227" s="84" t="s">
        <v>313</v>
      </c>
      <c r="E227" s="140" t="s">
        <v>518</v>
      </c>
      <c r="F227" s="188">
        <f>409.1+191.2</f>
        <v>600.3</v>
      </c>
      <c r="G227" s="188">
        <v>76.3</v>
      </c>
      <c r="H227" s="159">
        <f t="shared" si="30"/>
        <v>524</v>
      </c>
      <c r="I227" s="159">
        <f t="shared" si="29"/>
        <v>12.710311510911213</v>
      </c>
    </row>
    <row r="228" spans="1:9" s="41" customFormat="1" ht="21.75" customHeight="1">
      <c r="A228" s="34"/>
      <c r="B228" s="34"/>
      <c r="C228" s="142"/>
      <c r="D228" s="84" t="s">
        <v>314</v>
      </c>
      <c r="E228" s="140" t="s">
        <v>315</v>
      </c>
      <c r="F228" s="188">
        <v>0.2</v>
      </c>
      <c r="G228" s="188">
        <v>0</v>
      </c>
      <c r="H228" s="159">
        <f t="shared" si="30"/>
        <v>0.2</v>
      </c>
      <c r="I228" s="159">
        <f t="shared" si="29"/>
        <v>0</v>
      </c>
    </row>
    <row r="229" spans="1:9" s="41" customFormat="1" ht="12.75">
      <c r="A229" s="20"/>
      <c r="B229" s="20" t="s">
        <v>452</v>
      </c>
      <c r="C229" s="33"/>
      <c r="D229" s="20"/>
      <c r="E229" s="185" t="s">
        <v>407</v>
      </c>
      <c r="F229" s="199">
        <f>F230+F236</f>
        <v>8122</v>
      </c>
      <c r="G229" s="199">
        <f>G230+G236</f>
        <v>546.8</v>
      </c>
      <c r="H229" s="156">
        <f t="shared" si="30"/>
        <v>7575.2</v>
      </c>
      <c r="I229" s="156">
        <f t="shared" si="29"/>
        <v>6.732331937946317</v>
      </c>
    </row>
    <row r="230" spans="1:9" s="42" customFormat="1" ht="51">
      <c r="A230" s="34"/>
      <c r="B230" s="34"/>
      <c r="C230" s="155" t="s">
        <v>665</v>
      </c>
      <c r="D230" s="29"/>
      <c r="E230" s="136" t="s">
        <v>600</v>
      </c>
      <c r="F230" s="199">
        <f aca="true" t="shared" si="32" ref="F230:G232">F231</f>
        <v>7817.7</v>
      </c>
      <c r="G230" s="199">
        <f t="shared" si="32"/>
        <v>546.8</v>
      </c>
      <c r="H230" s="156">
        <f t="shared" si="30"/>
        <v>7270.9</v>
      </c>
      <c r="I230" s="156">
        <f t="shared" si="29"/>
        <v>6.994384537651739</v>
      </c>
    </row>
    <row r="231" spans="1:9" s="42" customFormat="1" ht="25.5">
      <c r="A231" s="34"/>
      <c r="B231" s="34"/>
      <c r="C231" s="162" t="s">
        <v>666</v>
      </c>
      <c r="D231" s="84"/>
      <c r="E231" s="158" t="s">
        <v>601</v>
      </c>
      <c r="F231" s="187">
        <f t="shared" si="32"/>
        <v>7817.7</v>
      </c>
      <c r="G231" s="187">
        <f t="shared" si="32"/>
        <v>546.8</v>
      </c>
      <c r="H231" s="159">
        <f t="shared" si="30"/>
        <v>7270.9</v>
      </c>
      <c r="I231" s="159">
        <f t="shared" si="29"/>
        <v>6.994384537651739</v>
      </c>
    </row>
    <row r="232" spans="1:9" s="42" customFormat="1" ht="25.5">
      <c r="A232" s="34"/>
      <c r="B232" s="34"/>
      <c r="C232" s="142" t="s">
        <v>667</v>
      </c>
      <c r="D232" s="84"/>
      <c r="E232" s="160" t="s">
        <v>830</v>
      </c>
      <c r="F232" s="187">
        <f t="shared" si="32"/>
        <v>7817.7</v>
      </c>
      <c r="G232" s="187">
        <f t="shared" si="32"/>
        <v>546.8</v>
      </c>
      <c r="H232" s="159">
        <f t="shared" si="30"/>
        <v>7270.9</v>
      </c>
      <c r="I232" s="159">
        <f t="shared" si="29"/>
        <v>6.994384537651739</v>
      </c>
    </row>
    <row r="233" spans="1:9" s="42" customFormat="1" ht="25.5">
      <c r="A233" s="34"/>
      <c r="B233" s="34"/>
      <c r="C233" s="142" t="s">
        <v>668</v>
      </c>
      <c r="D233" s="84"/>
      <c r="E233" s="160" t="s">
        <v>831</v>
      </c>
      <c r="F233" s="187">
        <f>F234+F235</f>
        <v>7817.7</v>
      </c>
      <c r="G233" s="187">
        <f>G234+G235</f>
        <v>546.8</v>
      </c>
      <c r="H233" s="159">
        <f t="shared" si="30"/>
        <v>7270.9</v>
      </c>
      <c r="I233" s="159">
        <f t="shared" si="29"/>
        <v>6.994384537651739</v>
      </c>
    </row>
    <row r="234" spans="1:9" s="42" customFormat="1" ht="25.5">
      <c r="A234" s="34"/>
      <c r="B234" s="34"/>
      <c r="C234" s="142"/>
      <c r="D234" s="84" t="s">
        <v>313</v>
      </c>
      <c r="E234" s="140" t="s">
        <v>518</v>
      </c>
      <c r="F234" s="187">
        <v>6036.2</v>
      </c>
      <c r="G234" s="187">
        <v>468.2</v>
      </c>
      <c r="H234" s="159">
        <f t="shared" si="30"/>
        <v>5568</v>
      </c>
      <c r="I234" s="159">
        <f t="shared" si="29"/>
        <v>7.756535568735297</v>
      </c>
    </row>
    <row r="235" spans="1:9" s="42" customFormat="1" ht="12.75">
      <c r="A235" s="34"/>
      <c r="B235" s="34"/>
      <c r="C235" s="142"/>
      <c r="D235" s="84" t="s">
        <v>314</v>
      </c>
      <c r="E235" s="140" t="s">
        <v>315</v>
      </c>
      <c r="F235" s="187">
        <v>1781.5</v>
      </c>
      <c r="G235" s="187">
        <v>78.6</v>
      </c>
      <c r="H235" s="159">
        <f t="shared" si="30"/>
        <v>1702.9</v>
      </c>
      <c r="I235" s="159">
        <f t="shared" si="29"/>
        <v>4.412012349143979</v>
      </c>
    </row>
    <row r="236" spans="1:9" s="42" customFormat="1" ht="25.5">
      <c r="A236" s="34"/>
      <c r="B236" s="34"/>
      <c r="C236" s="155" t="s">
        <v>813</v>
      </c>
      <c r="D236" s="29"/>
      <c r="E236" s="165" t="s">
        <v>609</v>
      </c>
      <c r="F236" s="199">
        <f>F237</f>
        <v>304.3</v>
      </c>
      <c r="G236" s="199">
        <f>G237</f>
        <v>0</v>
      </c>
      <c r="H236" s="156">
        <f t="shared" si="30"/>
        <v>304.3</v>
      </c>
      <c r="I236" s="156">
        <f>G236/F236*100</f>
        <v>0</v>
      </c>
    </row>
    <row r="237" spans="1:9" s="42" customFormat="1" ht="38.25">
      <c r="A237" s="34"/>
      <c r="B237" s="34"/>
      <c r="C237" s="142" t="s">
        <v>814</v>
      </c>
      <c r="D237" s="84"/>
      <c r="E237" s="160" t="s">
        <v>85</v>
      </c>
      <c r="F237" s="187">
        <f>F238</f>
        <v>304.3</v>
      </c>
      <c r="G237" s="187">
        <f>G238</f>
        <v>0</v>
      </c>
      <c r="H237" s="159">
        <f t="shared" si="30"/>
        <v>304.3</v>
      </c>
      <c r="I237" s="159">
        <f>G237/F237*100</f>
        <v>0</v>
      </c>
    </row>
    <row r="238" spans="1:9" s="42" customFormat="1" ht="12.75">
      <c r="A238" s="34"/>
      <c r="B238" s="34"/>
      <c r="C238" s="142"/>
      <c r="D238" s="84" t="s">
        <v>314</v>
      </c>
      <c r="E238" s="140" t="s">
        <v>315</v>
      </c>
      <c r="F238" s="187">
        <v>304.3</v>
      </c>
      <c r="G238" s="187">
        <v>0</v>
      </c>
      <c r="H238" s="159">
        <f t="shared" si="30"/>
        <v>304.3</v>
      </c>
      <c r="I238" s="159">
        <f>G238/F238*100</f>
        <v>0</v>
      </c>
    </row>
    <row r="239" spans="1:9" s="42" customFormat="1" ht="26.25" customHeight="1">
      <c r="A239" s="34"/>
      <c r="B239" s="29" t="s">
        <v>408</v>
      </c>
      <c r="C239" s="142"/>
      <c r="D239" s="84"/>
      <c r="E239" s="185" t="s">
        <v>409</v>
      </c>
      <c r="F239" s="199">
        <f>F246+F240+F258</f>
        <v>690.8</v>
      </c>
      <c r="G239" s="199">
        <f>G246+G240+G258</f>
        <v>268.3</v>
      </c>
      <c r="H239" s="199">
        <f>H246+H240+H258</f>
        <v>422.5</v>
      </c>
      <c r="I239" s="156">
        <f t="shared" si="29"/>
        <v>38.839027214823396</v>
      </c>
    </row>
    <row r="240" spans="1:9" s="42" customFormat="1" ht="41.25" customHeight="1" hidden="1">
      <c r="A240" s="34"/>
      <c r="B240" s="29" t="s">
        <v>410</v>
      </c>
      <c r="C240" s="142"/>
      <c r="D240" s="84"/>
      <c r="E240" s="185" t="s">
        <v>411</v>
      </c>
      <c r="F240" s="199">
        <f>F241</f>
        <v>0</v>
      </c>
      <c r="G240" s="199">
        <f aca="true" t="shared" si="33" ref="G240:H244">G241</f>
        <v>0</v>
      </c>
      <c r="H240" s="199">
        <f t="shared" si="33"/>
        <v>0</v>
      </c>
      <c r="I240" s="156" t="e">
        <f t="shared" si="29"/>
        <v>#DIV/0!</v>
      </c>
    </row>
    <row r="241" spans="1:9" s="42" customFormat="1" ht="39.75" customHeight="1" hidden="1">
      <c r="A241" s="34"/>
      <c r="B241" s="29"/>
      <c r="C241" s="155" t="s">
        <v>679</v>
      </c>
      <c r="D241" s="29"/>
      <c r="E241" s="136" t="s">
        <v>611</v>
      </c>
      <c r="F241" s="199">
        <f>F242</f>
        <v>0</v>
      </c>
      <c r="G241" s="199">
        <f t="shared" si="33"/>
        <v>0</v>
      </c>
      <c r="H241" s="199">
        <f t="shared" si="33"/>
        <v>0</v>
      </c>
      <c r="I241" s="156" t="e">
        <f t="shared" si="29"/>
        <v>#DIV/0!</v>
      </c>
    </row>
    <row r="242" spans="1:9" s="42" customFormat="1" ht="32.25" customHeight="1" hidden="1">
      <c r="A242" s="34"/>
      <c r="B242" s="29"/>
      <c r="C242" s="239" t="s">
        <v>138</v>
      </c>
      <c r="D242" s="232"/>
      <c r="E242" s="233" t="s">
        <v>139</v>
      </c>
      <c r="F242" s="187">
        <f>F243</f>
        <v>0</v>
      </c>
      <c r="G242" s="187">
        <f t="shared" si="33"/>
        <v>0</v>
      </c>
      <c r="H242" s="187">
        <f t="shared" si="33"/>
        <v>0</v>
      </c>
      <c r="I242" s="159" t="e">
        <f t="shared" si="29"/>
        <v>#DIV/0!</v>
      </c>
    </row>
    <row r="243" spans="1:9" s="42" customFormat="1" ht="42.75" customHeight="1" hidden="1">
      <c r="A243" s="34"/>
      <c r="B243" s="29"/>
      <c r="C243" s="234" t="s">
        <v>140</v>
      </c>
      <c r="D243" s="181"/>
      <c r="E243" s="235" t="s">
        <v>141</v>
      </c>
      <c r="F243" s="187">
        <f>F244</f>
        <v>0</v>
      </c>
      <c r="G243" s="187">
        <f t="shared" si="33"/>
        <v>0</v>
      </c>
      <c r="H243" s="187">
        <f t="shared" si="33"/>
        <v>0</v>
      </c>
      <c r="I243" s="159" t="e">
        <f t="shared" si="29"/>
        <v>#DIV/0!</v>
      </c>
    </row>
    <row r="244" spans="1:9" s="42" customFormat="1" ht="30.75" customHeight="1" hidden="1">
      <c r="A244" s="34"/>
      <c r="B244" s="29"/>
      <c r="C244" s="142" t="s">
        <v>143</v>
      </c>
      <c r="D244" s="84"/>
      <c r="E244" s="140" t="s">
        <v>841</v>
      </c>
      <c r="F244" s="187">
        <f>F245</f>
        <v>0</v>
      </c>
      <c r="G244" s="187">
        <f t="shared" si="33"/>
        <v>0</v>
      </c>
      <c r="H244" s="187">
        <f t="shared" si="33"/>
        <v>0</v>
      </c>
      <c r="I244" s="159" t="e">
        <f t="shared" si="29"/>
        <v>#DIV/0!</v>
      </c>
    </row>
    <row r="245" spans="1:9" s="42" customFormat="1" ht="28.5" customHeight="1" hidden="1">
      <c r="A245" s="34"/>
      <c r="B245" s="29"/>
      <c r="C245" s="142"/>
      <c r="D245" s="84" t="s">
        <v>313</v>
      </c>
      <c r="E245" s="140" t="s">
        <v>518</v>
      </c>
      <c r="F245" s="187">
        <v>0</v>
      </c>
      <c r="G245" s="187">
        <v>0</v>
      </c>
      <c r="H245" s="159">
        <f>F245-G245</f>
        <v>0</v>
      </c>
      <c r="I245" s="159" t="e">
        <f t="shared" si="29"/>
        <v>#DIV/0!</v>
      </c>
    </row>
    <row r="246" spans="1:9" s="42" customFormat="1" ht="12.75">
      <c r="A246" s="34"/>
      <c r="B246" s="20" t="s">
        <v>412</v>
      </c>
      <c r="C246" s="35"/>
      <c r="D246" s="34"/>
      <c r="E246" s="31" t="s">
        <v>413</v>
      </c>
      <c r="F246" s="199">
        <f aca="true" t="shared" si="34" ref="F246:H247">F247</f>
        <v>300</v>
      </c>
      <c r="G246" s="199">
        <f t="shared" si="34"/>
        <v>0</v>
      </c>
      <c r="H246" s="199">
        <f t="shared" si="34"/>
        <v>300</v>
      </c>
      <c r="I246" s="156">
        <f t="shared" si="29"/>
        <v>0</v>
      </c>
    </row>
    <row r="247" spans="1:9" s="42" customFormat="1" ht="38.25">
      <c r="A247" s="34"/>
      <c r="B247" s="34"/>
      <c r="C247" s="155" t="s">
        <v>679</v>
      </c>
      <c r="D247" s="29"/>
      <c r="E247" s="136" t="s">
        <v>611</v>
      </c>
      <c r="F247" s="199">
        <f t="shared" si="34"/>
        <v>300</v>
      </c>
      <c r="G247" s="199">
        <f t="shared" si="34"/>
        <v>0</v>
      </c>
      <c r="H247" s="199">
        <f t="shared" si="34"/>
        <v>300</v>
      </c>
      <c r="I247" s="156">
        <f t="shared" si="29"/>
        <v>0</v>
      </c>
    </row>
    <row r="248" spans="1:9" s="42" customFormat="1" ht="25.5">
      <c r="A248" s="34"/>
      <c r="B248" s="34"/>
      <c r="C248" s="162" t="s">
        <v>687</v>
      </c>
      <c r="D248" s="84"/>
      <c r="E248" s="158" t="s">
        <v>613</v>
      </c>
      <c r="F248" s="187">
        <f>F255+F249+F252</f>
        <v>300</v>
      </c>
      <c r="G248" s="187">
        <f>G255+G249+G252</f>
        <v>0</v>
      </c>
      <c r="H248" s="187">
        <f>H255+H249+H252</f>
        <v>300</v>
      </c>
      <c r="I248" s="159">
        <f t="shared" si="29"/>
        <v>0</v>
      </c>
    </row>
    <row r="249" spans="1:9" s="42" customFormat="1" ht="25.5">
      <c r="A249" s="34"/>
      <c r="B249" s="34"/>
      <c r="C249" s="142" t="s">
        <v>689</v>
      </c>
      <c r="D249" s="84"/>
      <c r="E249" s="160" t="s">
        <v>843</v>
      </c>
      <c r="F249" s="187">
        <f aca="true" t="shared" si="35" ref="F249:H250">F250</f>
        <v>80</v>
      </c>
      <c r="G249" s="187">
        <f t="shared" si="35"/>
        <v>0</v>
      </c>
      <c r="H249" s="187">
        <f t="shared" si="35"/>
        <v>80</v>
      </c>
      <c r="I249" s="159">
        <f t="shared" si="29"/>
        <v>0</v>
      </c>
    </row>
    <row r="250" spans="1:9" s="42" customFormat="1" ht="25.5">
      <c r="A250" s="34"/>
      <c r="B250" s="34"/>
      <c r="C250" s="142" t="s">
        <v>230</v>
      </c>
      <c r="D250" s="84"/>
      <c r="E250" s="160" t="s">
        <v>231</v>
      </c>
      <c r="F250" s="187">
        <f t="shared" si="35"/>
        <v>80</v>
      </c>
      <c r="G250" s="187">
        <f t="shared" si="35"/>
        <v>0</v>
      </c>
      <c r="H250" s="187">
        <f t="shared" si="35"/>
        <v>80</v>
      </c>
      <c r="I250" s="159">
        <f t="shared" si="29"/>
        <v>0</v>
      </c>
    </row>
    <row r="251" spans="1:9" s="42" customFormat="1" ht="25.5">
      <c r="A251" s="34"/>
      <c r="B251" s="34"/>
      <c r="C251" s="142"/>
      <c r="D251" s="84" t="s">
        <v>313</v>
      </c>
      <c r="E251" s="140" t="s">
        <v>518</v>
      </c>
      <c r="F251" s="187">
        <v>80</v>
      </c>
      <c r="G251" s="187">
        <v>0</v>
      </c>
      <c r="H251" s="159">
        <f>F251-G251</f>
        <v>80</v>
      </c>
      <c r="I251" s="159">
        <f t="shared" si="29"/>
        <v>0</v>
      </c>
    </row>
    <row r="252" spans="1:9" s="42" customFormat="1" ht="25.5">
      <c r="A252" s="34"/>
      <c r="B252" s="34"/>
      <c r="C252" s="142" t="s">
        <v>690</v>
      </c>
      <c r="D252" s="84"/>
      <c r="E252" s="160" t="s">
        <v>844</v>
      </c>
      <c r="F252" s="187">
        <f aca="true" t="shared" si="36" ref="F252:H253">F253</f>
        <v>30</v>
      </c>
      <c r="G252" s="187">
        <f t="shared" si="36"/>
        <v>0</v>
      </c>
      <c r="H252" s="187">
        <f t="shared" si="36"/>
        <v>30</v>
      </c>
      <c r="I252" s="159">
        <f t="shared" si="29"/>
        <v>0</v>
      </c>
    </row>
    <row r="253" spans="1:9" s="42" customFormat="1" ht="76.5">
      <c r="A253" s="34"/>
      <c r="B253" s="34"/>
      <c r="C253" s="142" t="s">
        <v>232</v>
      </c>
      <c r="D253" s="84"/>
      <c r="E253" s="160" t="s">
        <v>233</v>
      </c>
      <c r="F253" s="187">
        <f t="shared" si="36"/>
        <v>30</v>
      </c>
      <c r="G253" s="187">
        <f t="shared" si="36"/>
        <v>0</v>
      </c>
      <c r="H253" s="187">
        <f t="shared" si="36"/>
        <v>30</v>
      </c>
      <c r="I253" s="159">
        <f t="shared" si="29"/>
        <v>0</v>
      </c>
    </row>
    <row r="254" spans="1:9" s="42" customFormat="1" ht="25.5">
      <c r="A254" s="34"/>
      <c r="B254" s="34"/>
      <c r="C254" s="142"/>
      <c r="D254" s="84" t="s">
        <v>313</v>
      </c>
      <c r="E254" s="140" t="s">
        <v>518</v>
      </c>
      <c r="F254" s="187">
        <v>30</v>
      </c>
      <c r="G254" s="187">
        <v>0</v>
      </c>
      <c r="H254" s="159">
        <f>F254-G254</f>
        <v>30</v>
      </c>
      <c r="I254" s="159">
        <f t="shared" si="29"/>
        <v>0</v>
      </c>
    </row>
    <row r="255" spans="1:9" s="42" customFormat="1" ht="25.5">
      <c r="A255" s="34"/>
      <c r="B255" s="34"/>
      <c r="C255" s="142" t="s">
        <v>691</v>
      </c>
      <c r="D255" s="84"/>
      <c r="E255" s="160" t="s">
        <v>845</v>
      </c>
      <c r="F255" s="187">
        <f aca="true" t="shared" si="37" ref="F255:H256">F256</f>
        <v>190</v>
      </c>
      <c r="G255" s="187">
        <f t="shared" si="37"/>
        <v>0</v>
      </c>
      <c r="H255" s="187">
        <f t="shared" si="37"/>
        <v>190</v>
      </c>
      <c r="I255" s="159">
        <f t="shared" si="29"/>
        <v>0</v>
      </c>
    </row>
    <row r="256" spans="1:9" s="42" customFormat="1" ht="12.75">
      <c r="A256" s="34"/>
      <c r="B256" s="34"/>
      <c r="C256" s="142" t="s">
        <v>692</v>
      </c>
      <c r="D256" s="84"/>
      <c r="E256" s="160" t="s">
        <v>236</v>
      </c>
      <c r="F256" s="187">
        <f t="shared" si="37"/>
        <v>190</v>
      </c>
      <c r="G256" s="187">
        <f t="shared" si="37"/>
        <v>0</v>
      </c>
      <c r="H256" s="187">
        <f t="shared" si="37"/>
        <v>190</v>
      </c>
      <c r="I256" s="159">
        <f t="shared" si="29"/>
        <v>0</v>
      </c>
    </row>
    <row r="257" spans="1:9" s="42" customFormat="1" ht="25.5">
      <c r="A257" s="34"/>
      <c r="B257" s="34"/>
      <c r="C257" s="142"/>
      <c r="D257" s="84" t="s">
        <v>313</v>
      </c>
      <c r="E257" s="140" t="s">
        <v>518</v>
      </c>
      <c r="F257" s="187">
        <v>190</v>
      </c>
      <c r="G257" s="187">
        <v>0</v>
      </c>
      <c r="H257" s="159">
        <f>F257-G257</f>
        <v>190</v>
      </c>
      <c r="I257" s="159">
        <f t="shared" si="29"/>
        <v>0</v>
      </c>
    </row>
    <row r="258" spans="1:9" s="42" customFormat="1" ht="36" customHeight="1">
      <c r="A258" s="34"/>
      <c r="B258" s="20" t="s">
        <v>180</v>
      </c>
      <c r="C258" s="142"/>
      <c r="D258" s="84"/>
      <c r="E258" s="243" t="s">
        <v>181</v>
      </c>
      <c r="F258" s="199">
        <f>F259</f>
        <v>390.8</v>
      </c>
      <c r="G258" s="199">
        <f aca="true" t="shared" si="38" ref="G258:H262">G259</f>
        <v>268.3</v>
      </c>
      <c r="H258" s="199">
        <f t="shared" si="38"/>
        <v>122.50000000000001</v>
      </c>
      <c r="I258" s="156">
        <f aca="true" t="shared" si="39" ref="I258:I263">G258/F258*100</f>
        <v>68.65404298874105</v>
      </c>
    </row>
    <row r="259" spans="1:9" s="42" customFormat="1" ht="39.75" customHeight="1">
      <c r="A259" s="34"/>
      <c r="B259" s="29"/>
      <c r="C259" s="155" t="s">
        <v>679</v>
      </c>
      <c r="D259" s="29"/>
      <c r="E259" s="136" t="s">
        <v>611</v>
      </c>
      <c r="F259" s="199">
        <f>F260</f>
        <v>390.8</v>
      </c>
      <c r="G259" s="199">
        <f t="shared" si="38"/>
        <v>268.3</v>
      </c>
      <c r="H259" s="199">
        <f t="shared" si="38"/>
        <v>122.50000000000001</v>
      </c>
      <c r="I259" s="156">
        <f t="shared" si="39"/>
        <v>68.65404298874105</v>
      </c>
    </row>
    <row r="260" spans="1:9" s="42" customFormat="1" ht="32.25" customHeight="1">
      <c r="A260" s="34"/>
      <c r="B260" s="29"/>
      <c r="C260" s="239" t="s">
        <v>138</v>
      </c>
      <c r="D260" s="232"/>
      <c r="E260" s="233" t="s">
        <v>139</v>
      </c>
      <c r="F260" s="187">
        <f>F261</f>
        <v>390.8</v>
      </c>
      <c r="G260" s="187">
        <f t="shared" si="38"/>
        <v>268.3</v>
      </c>
      <c r="H260" s="187">
        <f t="shared" si="38"/>
        <v>122.50000000000001</v>
      </c>
      <c r="I260" s="159">
        <f t="shared" si="39"/>
        <v>68.65404298874105</v>
      </c>
    </row>
    <row r="261" spans="1:9" s="42" customFormat="1" ht="42.75" customHeight="1">
      <c r="A261" s="34"/>
      <c r="B261" s="29"/>
      <c r="C261" s="234" t="s">
        <v>140</v>
      </c>
      <c r="D261" s="181"/>
      <c r="E261" s="235" t="s">
        <v>141</v>
      </c>
      <c r="F261" s="187">
        <f>F262+F264</f>
        <v>390.8</v>
      </c>
      <c r="G261" s="187">
        <f>G262+G264</f>
        <v>268.3</v>
      </c>
      <c r="H261" s="187">
        <f>H262+H264</f>
        <v>122.50000000000001</v>
      </c>
      <c r="I261" s="159">
        <f t="shared" si="39"/>
        <v>68.65404298874105</v>
      </c>
    </row>
    <row r="262" spans="1:9" s="42" customFormat="1" ht="30.75" customHeight="1">
      <c r="A262" s="34"/>
      <c r="B262" s="29"/>
      <c r="C262" s="142" t="s">
        <v>143</v>
      </c>
      <c r="D262" s="84"/>
      <c r="E262" s="140" t="s">
        <v>196</v>
      </c>
      <c r="F262" s="187">
        <f>F263</f>
        <v>113</v>
      </c>
      <c r="G262" s="187">
        <f t="shared" si="38"/>
        <v>8.3</v>
      </c>
      <c r="H262" s="187">
        <f t="shared" si="38"/>
        <v>104.7</v>
      </c>
      <c r="I262" s="159">
        <f t="shared" si="39"/>
        <v>7.345132743362832</v>
      </c>
    </row>
    <row r="263" spans="1:9" s="42" customFormat="1" ht="28.5" customHeight="1">
      <c r="A263" s="34"/>
      <c r="B263" s="29"/>
      <c r="C263" s="142"/>
      <c r="D263" s="84" t="s">
        <v>313</v>
      </c>
      <c r="E263" s="140" t="s">
        <v>518</v>
      </c>
      <c r="F263" s="187">
        <v>113</v>
      </c>
      <c r="G263" s="187">
        <v>8.3</v>
      </c>
      <c r="H263" s="159">
        <f>F263-G263</f>
        <v>104.7</v>
      </c>
      <c r="I263" s="159">
        <f t="shared" si="39"/>
        <v>7.345132743362832</v>
      </c>
    </row>
    <row r="264" spans="1:9" s="42" customFormat="1" ht="28.5" customHeight="1">
      <c r="A264" s="34"/>
      <c r="B264" s="29"/>
      <c r="C264" s="142" t="s">
        <v>241</v>
      </c>
      <c r="D264" s="84"/>
      <c r="E264" s="140" t="s">
        <v>196</v>
      </c>
      <c r="F264" s="187">
        <f>F265</f>
        <v>277.8</v>
      </c>
      <c r="G264" s="187">
        <f>G265</f>
        <v>260</v>
      </c>
      <c r="H264" s="187">
        <f>H265</f>
        <v>17.80000000000001</v>
      </c>
      <c r="I264" s="159">
        <f>G264/F264*100</f>
        <v>93.59251259899207</v>
      </c>
    </row>
    <row r="265" spans="1:9" s="42" customFormat="1" ht="28.5" customHeight="1">
      <c r="A265" s="34"/>
      <c r="B265" s="29"/>
      <c r="C265" s="142"/>
      <c r="D265" s="84" t="s">
        <v>313</v>
      </c>
      <c r="E265" s="140" t="s">
        <v>518</v>
      </c>
      <c r="F265" s="187">
        <v>277.8</v>
      </c>
      <c r="G265" s="187">
        <v>260</v>
      </c>
      <c r="H265" s="159">
        <f>F265-G265</f>
        <v>17.80000000000001</v>
      </c>
      <c r="I265" s="159">
        <f>G265/F265*100</f>
        <v>93.59251259899207</v>
      </c>
    </row>
    <row r="266" spans="1:9" s="42" customFormat="1" ht="12.75">
      <c r="A266" s="34"/>
      <c r="B266" s="20" t="s">
        <v>414</v>
      </c>
      <c r="C266" s="20"/>
      <c r="D266" s="20"/>
      <c r="E266" s="31" t="s">
        <v>415</v>
      </c>
      <c r="F266" s="199">
        <f>F311+F267+F280</f>
        <v>79426.9</v>
      </c>
      <c r="G266" s="199">
        <f>G311+G267+G280</f>
        <v>9731.1</v>
      </c>
      <c r="H266" s="199">
        <f>H311+H267+H280</f>
        <v>69695.8</v>
      </c>
      <c r="I266" s="199">
        <f t="shared" si="29"/>
        <v>12.251642705431033</v>
      </c>
    </row>
    <row r="267" spans="1:9" s="42" customFormat="1" ht="12.75">
      <c r="A267" s="34"/>
      <c r="B267" s="20" t="s">
        <v>501</v>
      </c>
      <c r="C267" s="33"/>
      <c r="D267" s="20"/>
      <c r="E267" s="31" t="s">
        <v>502</v>
      </c>
      <c r="F267" s="199">
        <f>F268+F275</f>
        <v>153.5</v>
      </c>
      <c r="G267" s="199">
        <f>G268+G275</f>
        <v>0</v>
      </c>
      <c r="H267" s="199">
        <f>H268+H275</f>
        <v>153.5</v>
      </c>
      <c r="I267" s="156">
        <f t="shared" si="29"/>
        <v>0</v>
      </c>
    </row>
    <row r="268" spans="1:9" s="42" customFormat="1" ht="38.25">
      <c r="A268" s="34"/>
      <c r="B268" s="34"/>
      <c r="C268" s="155" t="s">
        <v>679</v>
      </c>
      <c r="D268" s="29"/>
      <c r="E268" s="136" t="s">
        <v>611</v>
      </c>
      <c r="F268" s="199">
        <f aca="true" t="shared" si="40" ref="F268:H269">F269</f>
        <v>53.5</v>
      </c>
      <c r="G268" s="199">
        <f t="shared" si="40"/>
        <v>0</v>
      </c>
      <c r="H268" s="199">
        <f t="shared" si="40"/>
        <v>53.5</v>
      </c>
      <c r="I268" s="156">
        <f t="shared" si="29"/>
        <v>0</v>
      </c>
    </row>
    <row r="269" spans="1:9" s="42" customFormat="1" ht="25.5">
      <c r="A269" s="34"/>
      <c r="B269" s="34"/>
      <c r="C269" s="162" t="s">
        <v>693</v>
      </c>
      <c r="D269" s="84"/>
      <c r="E269" s="158" t="s">
        <v>617</v>
      </c>
      <c r="F269" s="187">
        <f t="shared" si="40"/>
        <v>53.5</v>
      </c>
      <c r="G269" s="187">
        <f t="shared" si="40"/>
        <v>0</v>
      </c>
      <c r="H269" s="187">
        <f t="shared" si="40"/>
        <v>53.5</v>
      </c>
      <c r="I269" s="159">
        <f t="shared" si="29"/>
        <v>0</v>
      </c>
    </row>
    <row r="270" spans="1:9" s="42" customFormat="1" ht="12.75">
      <c r="A270" s="34"/>
      <c r="B270" s="34"/>
      <c r="C270" s="142" t="s">
        <v>694</v>
      </c>
      <c r="D270" s="84"/>
      <c r="E270" s="163" t="s">
        <v>846</v>
      </c>
      <c r="F270" s="187">
        <f>F271+F273</f>
        <v>53.5</v>
      </c>
      <c r="G270" s="187">
        <f>G271+G273</f>
        <v>0</v>
      </c>
      <c r="H270" s="187">
        <f>H271+H273</f>
        <v>53.5</v>
      </c>
      <c r="I270" s="159">
        <f t="shared" si="29"/>
        <v>0</v>
      </c>
    </row>
    <row r="271" spans="1:9" s="42" customFormat="1" ht="25.5">
      <c r="A271" s="34"/>
      <c r="B271" s="34"/>
      <c r="C271" s="142" t="s">
        <v>695</v>
      </c>
      <c r="D271" s="84"/>
      <c r="E271" s="163" t="s">
        <v>847</v>
      </c>
      <c r="F271" s="187">
        <f>F272</f>
        <v>7.3</v>
      </c>
      <c r="G271" s="187">
        <f>G272</f>
        <v>0</v>
      </c>
      <c r="H271" s="187">
        <f>H272</f>
        <v>7.3</v>
      </c>
      <c r="I271" s="159">
        <f t="shared" si="29"/>
        <v>0</v>
      </c>
    </row>
    <row r="272" spans="1:9" s="42" customFormat="1" ht="25.5">
      <c r="A272" s="34"/>
      <c r="B272" s="34"/>
      <c r="C272" s="142"/>
      <c r="D272" s="84" t="s">
        <v>313</v>
      </c>
      <c r="E272" s="140" t="s">
        <v>518</v>
      </c>
      <c r="F272" s="187">
        <v>7.3</v>
      </c>
      <c r="G272" s="187">
        <v>0</v>
      </c>
      <c r="H272" s="159">
        <f>F272-G272</f>
        <v>7.3</v>
      </c>
      <c r="I272" s="159">
        <f t="shared" si="29"/>
        <v>0</v>
      </c>
    </row>
    <row r="273" spans="1:9" s="42" customFormat="1" ht="25.5">
      <c r="A273" s="34"/>
      <c r="B273" s="34"/>
      <c r="C273" s="142" t="s">
        <v>237</v>
      </c>
      <c r="D273" s="84"/>
      <c r="E273" s="140" t="s">
        <v>238</v>
      </c>
      <c r="F273" s="187">
        <f>F274</f>
        <v>46.2</v>
      </c>
      <c r="G273" s="187">
        <f>G274</f>
        <v>0</v>
      </c>
      <c r="H273" s="187">
        <f>H274</f>
        <v>46.2</v>
      </c>
      <c r="I273" s="159">
        <f t="shared" si="29"/>
        <v>0</v>
      </c>
    </row>
    <row r="274" spans="1:9" s="42" customFormat="1" ht="25.5">
      <c r="A274" s="34"/>
      <c r="B274" s="34"/>
      <c r="C274" s="142"/>
      <c r="D274" s="84" t="s">
        <v>313</v>
      </c>
      <c r="E274" s="140" t="s">
        <v>518</v>
      </c>
      <c r="F274" s="187">
        <v>46.2</v>
      </c>
      <c r="G274" s="187"/>
      <c r="H274" s="159">
        <f>F274-G274</f>
        <v>46.2</v>
      </c>
      <c r="I274" s="159">
        <f t="shared" si="29"/>
        <v>0</v>
      </c>
    </row>
    <row r="275" spans="1:9" s="42" customFormat="1" ht="38.25">
      <c r="A275" s="34"/>
      <c r="B275" s="34"/>
      <c r="C275" s="155" t="s">
        <v>779</v>
      </c>
      <c r="D275" s="29"/>
      <c r="E275" s="165" t="s">
        <v>621</v>
      </c>
      <c r="F275" s="199">
        <f>F276</f>
        <v>100</v>
      </c>
      <c r="G275" s="199">
        <f aca="true" t="shared" si="41" ref="G275:H278">G276</f>
        <v>0</v>
      </c>
      <c r="H275" s="199">
        <f t="shared" si="41"/>
        <v>100</v>
      </c>
      <c r="I275" s="156">
        <f t="shared" si="29"/>
        <v>0</v>
      </c>
    </row>
    <row r="276" spans="1:9" s="42" customFormat="1" ht="12.75">
      <c r="A276" s="34"/>
      <c r="B276" s="34"/>
      <c r="C276" s="162" t="s">
        <v>803</v>
      </c>
      <c r="D276" s="170"/>
      <c r="E276" s="182" t="s">
        <v>26</v>
      </c>
      <c r="F276" s="187">
        <f>F277</f>
        <v>100</v>
      </c>
      <c r="G276" s="187">
        <f t="shared" si="41"/>
        <v>0</v>
      </c>
      <c r="H276" s="187">
        <f t="shared" si="41"/>
        <v>100</v>
      </c>
      <c r="I276" s="159">
        <f t="shared" si="29"/>
        <v>0</v>
      </c>
    </row>
    <row r="277" spans="1:9" s="42" customFormat="1" ht="12.75">
      <c r="A277" s="34"/>
      <c r="B277" s="34"/>
      <c r="C277" s="142" t="s">
        <v>804</v>
      </c>
      <c r="D277" s="84"/>
      <c r="E277" s="140" t="s">
        <v>27</v>
      </c>
      <c r="F277" s="187">
        <f>F278</f>
        <v>100</v>
      </c>
      <c r="G277" s="187">
        <f t="shared" si="41"/>
        <v>0</v>
      </c>
      <c r="H277" s="187">
        <f t="shared" si="41"/>
        <v>100</v>
      </c>
      <c r="I277" s="159">
        <f t="shared" si="29"/>
        <v>0</v>
      </c>
    </row>
    <row r="278" spans="1:9" s="42" customFormat="1" ht="12.75">
      <c r="A278" s="34"/>
      <c r="B278" s="34"/>
      <c r="C278" s="142" t="s">
        <v>805</v>
      </c>
      <c r="D278" s="84"/>
      <c r="E278" s="140" t="s">
        <v>28</v>
      </c>
      <c r="F278" s="187">
        <f>F279</f>
        <v>100</v>
      </c>
      <c r="G278" s="187">
        <f t="shared" si="41"/>
        <v>0</v>
      </c>
      <c r="H278" s="187">
        <f t="shared" si="41"/>
        <v>100</v>
      </c>
      <c r="I278" s="159">
        <f t="shared" si="29"/>
        <v>0</v>
      </c>
    </row>
    <row r="279" spans="1:9" s="42" customFormat="1" ht="25.5">
      <c r="A279" s="34"/>
      <c r="B279" s="34"/>
      <c r="C279" s="142"/>
      <c r="D279" s="84" t="s">
        <v>313</v>
      </c>
      <c r="E279" s="140" t="s">
        <v>518</v>
      </c>
      <c r="F279" s="187">
        <v>100</v>
      </c>
      <c r="G279" s="187">
        <v>0</v>
      </c>
      <c r="H279" s="159">
        <f>F279-G279</f>
        <v>100</v>
      </c>
      <c r="I279" s="159">
        <f t="shared" si="29"/>
        <v>0</v>
      </c>
    </row>
    <row r="280" spans="1:9" s="42" customFormat="1" ht="12.75">
      <c r="A280" s="34"/>
      <c r="B280" s="20" t="s">
        <v>327</v>
      </c>
      <c r="C280" s="33"/>
      <c r="D280" s="20"/>
      <c r="E280" s="31" t="s">
        <v>328</v>
      </c>
      <c r="F280" s="199">
        <f>F292+F305+F281</f>
        <v>78773.4</v>
      </c>
      <c r="G280" s="199">
        <f>G292+G305+G281</f>
        <v>9731.1</v>
      </c>
      <c r="H280" s="199">
        <f>H292+H305+H281</f>
        <v>69042.3</v>
      </c>
      <c r="I280" s="156">
        <f t="shared" si="29"/>
        <v>12.353281691535468</v>
      </c>
    </row>
    <row r="281" spans="1:9" s="42" customFormat="1" ht="51">
      <c r="A281" s="34"/>
      <c r="B281" s="20"/>
      <c r="C281" s="155" t="s">
        <v>763</v>
      </c>
      <c r="D281" s="29"/>
      <c r="E281" s="165" t="s">
        <v>619</v>
      </c>
      <c r="F281" s="199">
        <f>F282</f>
        <v>2958.1</v>
      </c>
      <c r="G281" s="199">
        <f>G282</f>
        <v>0</v>
      </c>
      <c r="H281" s="199">
        <f>H282</f>
        <v>2958.1</v>
      </c>
      <c r="I281" s="161">
        <f aca="true" t="shared" si="42" ref="I281:I291">IF(F281=0,"-",G281/F281*100)</f>
        <v>0</v>
      </c>
    </row>
    <row r="282" spans="1:9" s="42" customFormat="1" ht="38.25">
      <c r="A282" s="34"/>
      <c r="B282" s="20"/>
      <c r="C282" s="162" t="s">
        <v>769</v>
      </c>
      <c r="D282" s="84"/>
      <c r="E282" s="166" t="s">
        <v>620</v>
      </c>
      <c r="F282" s="187">
        <f>F283+F286+F289</f>
        <v>2958.1</v>
      </c>
      <c r="G282" s="187">
        <f>G283+G286+G289</f>
        <v>0</v>
      </c>
      <c r="H282" s="187">
        <f>H283+H286+H289</f>
        <v>2958.1</v>
      </c>
      <c r="I282" s="141">
        <f t="shared" si="42"/>
        <v>0</v>
      </c>
    </row>
    <row r="283" spans="1:9" s="42" customFormat="1" ht="51">
      <c r="A283" s="34"/>
      <c r="B283" s="20"/>
      <c r="C283" s="180" t="s">
        <v>774</v>
      </c>
      <c r="D283" s="181"/>
      <c r="E283" s="184" t="s">
        <v>9</v>
      </c>
      <c r="F283" s="187">
        <f aca="true" t="shared" si="43" ref="F283:H284">F284</f>
        <v>1000</v>
      </c>
      <c r="G283" s="187">
        <f t="shared" si="43"/>
        <v>0</v>
      </c>
      <c r="H283" s="187">
        <f t="shared" si="43"/>
        <v>1000</v>
      </c>
      <c r="I283" s="141">
        <f t="shared" si="42"/>
        <v>0</v>
      </c>
    </row>
    <row r="284" spans="1:9" s="42" customFormat="1" ht="38.25">
      <c r="A284" s="34"/>
      <c r="B284" s="20"/>
      <c r="C284" s="180" t="s">
        <v>775</v>
      </c>
      <c r="D284" s="181"/>
      <c r="E284" s="184" t="s">
        <v>8</v>
      </c>
      <c r="F284" s="187">
        <f t="shared" si="43"/>
        <v>1000</v>
      </c>
      <c r="G284" s="187">
        <f t="shared" si="43"/>
        <v>0</v>
      </c>
      <c r="H284" s="187">
        <f t="shared" si="43"/>
        <v>1000</v>
      </c>
      <c r="I284" s="141">
        <f t="shared" si="42"/>
        <v>0</v>
      </c>
    </row>
    <row r="285" spans="1:9" s="42" customFormat="1" ht="38.25">
      <c r="A285" s="34"/>
      <c r="B285" s="20"/>
      <c r="C285" s="180"/>
      <c r="D285" s="181" t="s">
        <v>320</v>
      </c>
      <c r="E285" s="183" t="s">
        <v>523</v>
      </c>
      <c r="F285" s="187">
        <v>1000</v>
      </c>
      <c r="G285" s="187">
        <v>0</v>
      </c>
      <c r="H285" s="187">
        <f>F285-G285</f>
        <v>1000</v>
      </c>
      <c r="I285" s="156">
        <f t="shared" si="42"/>
        <v>0</v>
      </c>
    </row>
    <row r="286" spans="1:9" s="42" customFormat="1" ht="51">
      <c r="A286" s="34"/>
      <c r="B286" s="20"/>
      <c r="C286" s="142" t="s">
        <v>253</v>
      </c>
      <c r="D286" s="84"/>
      <c r="E286" s="183" t="s">
        <v>254</v>
      </c>
      <c r="F286" s="187">
        <f aca="true" t="shared" si="44" ref="F286:H287">F287</f>
        <v>1000</v>
      </c>
      <c r="G286" s="187">
        <f t="shared" si="44"/>
        <v>0</v>
      </c>
      <c r="H286" s="187">
        <f t="shared" si="44"/>
        <v>1000</v>
      </c>
      <c r="I286" s="156">
        <f t="shared" si="42"/>
        <v>0</v>
      </c>
    </row>
    <row r="287" spans="1:9" s="42" customFormat="1" ht="51">
      <c r="A287" s="34"/>
      <c r="B287" s="20"/>
      <c r="C287" s="142" t="s">
        <v>255</v>
      </c>
      <c r="D287" s="84"/>
      <c r="E287" s="183" t="s">
        <v>256</v>
      </c>
      <c r="F287" s="187">
        <f t="shared" si="44"/>
        <v>1000</v>
      </c>
      <c r="G287" s="187">
        <f t="shared" si="44"/>
        <v>0</v>
      </c>
      <c r="H287" s="187">
        <f t="shared" si="44"/>
        <v>1000</v>
      </c>
      <c r="I287" s="156">
        <f t="shared" si="42"/>
        <v>0</v>
      </c>
    </row>
    <row r="288" spans="1:9" s="42" customFormat="1" ht="38.25">
      <c r="A288" s="34"/>
      <c r="B288" s="20"/>
      <c r="C288" s="142"/>
      <c r="D288" s="84" t="s">
        <v>320</v>
      </c>
      <c r="E288" s="183" t="s">
        <v>523</v>
      </c>
      <c r="F288" s="187">
        <v>1000</v>
      </c>
      <c r="G288" s="187">
        <v>0</v>
      </c>
      <c r="H288" s="187">
        <f>F288-G288</f>
        <v>1000</v>
      </c>
      <c r="I288" s="156">
        <f t="shared" si="42"/>
        <v>0</v>
      </c>
    </row>
    <row r="289" spans="1:9" s="42" customFormat="1" ht="63.75">
      <c r="A289" s="34"/>
      <c r="B289" s="20"/>
      <c r="C289" s="142" t="s">
        <v>257</v>
      </c>
      <c r="D289" s="84"/>
      <c r="E289" s="163" t="s">
        <v>258</v>
      </c>
      <c r="F289" s="141">
        <f aca="true" t="shared" si="45" ref="F289:H290">F290</f>
        <v>958.1</v>
      </c>
      <c r="G289" s="141">
        <f t="shared" si="45"/>
        <v>0</v>
      </c>
      <c r="H289" s="141">
        <f t="shared" si="45"/>
        <v>958.1</v>
      </c>
      <c r="I289" s="156">
        <f t="shared" si="42"/>
        <v>0</v>
      </c>
    </row>
    <row r="290" spans="1:9" s="42" customFormat="1" ht="51">
      <c r="A290" s="34"/>
      <c r="B290" s="20"/>
      <c r="C290" s="142" t="s">
        <v>259</v>
      </c>
      <c r="D290" s="84"/>
      <c r="E290" s="163" t="s">
        <v>256</v>
      </c>
      <c r="F290" s="141">
        <f t="shared" si="45"/>
        <v>958.1</v>
      </c>
      <c r="G290" s="141">
        <f t="shared" si="45"/>
        <v>0</v>
      </c>
      <c r="H290" s="141">
        <f t="shared" si="45"/>
        <v>958.1</v>
      </c>
      <c r="I290" s="156">
        <f t="shared" si="42"/>
        <v>0</v>
      </c>
    </row>
    <row r="291" spans="1:9" s="42" customFormat="1" ht="38.25">
      <c r="A291" s="34"/>
      <c r="B291" s="20"/>
      <c r="C291" s="142"/>
      <c r="D291" s="84" t="s">
        <v>320</v>
      </c>
      <c r="E291" s="183" t="s">
        <v>523</v>
      </c>
      <c r="F291" s="141">
        <v>958.1</v>
      </c>
      <c r="G291" s="141">
        <v>0</v>
      </c>
      <c r="H291" s="187">
        <f>F291-G291</f>
        <v>958.1</v>
      </c>
      <c r="I291" s="156">
        <f t="shared" si="42"/>
        <v>0</v>
      </c>
    </row>
    <row r="292" spans="1:9" s="42" customFormat="1" ht="38.25">
      <c r="A292" s="34"/>
      <c r="B292" s="20"/>
      <c r="C292" s="155" t="s">
        <v>779</v>
      </c>
      <c r="D292" s="29"/>
      <c r="E292" s="165" t="s">
        <v>621</v>
      </c>
      <c r="F292" s="199">
        <f>F293</f>
        <v>74410.9</v>
      </c>
      <c r="G292" s="199">
        <f>G293</f>
        <v>9731.1</v>
      </c>
      <c r="H292" s="199">
        <f>H293</f>
        <v>64679.8</v>
      </c>
      <c r="I292" s="156">
        <f t="shared" si="29"/>
        <v>13.077519556946632</v>
      </c>
    </row>
    <row r="293" spans="1:9" s="42" customFormat="1" ht="25.5">
      <c r="A293" s="34"/>
      <c r="B293" s="20"/>
      <c r="C293" s="162" t="s">
        <v>780</v>
      </c>
      <c r="D293" s="84"/>
      <c r="E293" s="166" t="s">
        <v>622</v>
      </c>
      <c r="F293" s="187">
        <f>F294+F297+F302</f>
        <v>74410.9</v>
      </c>
      <c r="G293" s="187">
        <f>G294+G297+G302</f>
        <v>9731.1</v>
      </c>
      <c r="H293" s="187">
        <f>H294+H297+H302</f>
        <v>64679.8</v>
      </c>
      <c r="I293" s="159">
        <f t="shared" si="29"/>
        <v>13.077519556946632</v>
      </c>
    </row>
    <row r="294" spans="1:9" s="42" customFormat="1" ht="38.25">
      <c r="A294" s="34"/>
      <c r="B294" s="20"/>
      <c r="C294" s="142" t="s">
        <v>781</v>
      </c>
      <c r="D294" s="84"/>
      <c r="E294" s="163" t="s">
        <v>12</v>
      </c>
      <c r="F294" s="187">
        <f aca="true" t="shared" si="46" ref="F294:H295">F295</f>
        <v>36144.8</v>
      </c>
      <c r="G294" s="187">
        <f t="shared" si="46"/>
        <v>9731.1</v>
      </c>
      <c r="H294" s="187">
        <f t="shared" si="46"/>
        <v>26413.700000000004</v>
      </c>
      <c r="I294" s="159">
        <f t="shared" si="29"/>
        <v>26.922544875058097</v>
      </c>
    </row>
    <row r="295" spans="1:9" s="42" customFormat="1" ht="38.25">
      <c r="A295" s="34"/>
      <c r="B295" s="20"/>
      <c r="C295" s="142" t="s">
        <v>260</v>
      </c>
      <c r="D295" s="84"/>
      <c r="E295" s="163" t="s">
        <v>261</v>
      </c>
      <c r="F295" s="187">
        <f t="shared" si="46"/>
        <v>36144.8</v>
      </c>
      <c r="G295" s="187">
        <f t="shared" si="46"/>
        <v>9731.1</v>
      </c>
      <c r="H295" s="187">
        <f t="shared" si="46"/>
        <v>26413.700000000004</v>
      </c>
      <c r="I295" s="159">
        <f t="shared" si="29"/>
        <v>26.922544875058097</v>
      </c>
    </row>
    <row r="296" spans="1:9" s="42" customFormat="1" ht="25.5">
      <c r="A296" s="34"/>
      <c r="B296" s="20"/>
      <c r="C296" s="142"/>
      <c r="D296" s="84" t="s">
        <v>313</v>
      </c>
      <c r="E296" s="140" t="s">
        <v>518</v>
      </c>
      <c r="F296" s="187">
        <v>36144.8</v>
      </c>
      <c r="G296" s="187">
        <v>9731.1</v>
      </c>
      <c r="H296" s="159">
        <f>F296-G296</f>
        <v>26413.700000000004</v>
      </c>
      <c r="I296" s="159">
        <f t="shared" si="29"/>
        <v>26.922544875058097</v>
      </c>
    </row>
    <row r="297" spans="1:9" s="42" customFormat="1" ht="25.5">
      <c r="A297" s="34"/>
      <c r="B297" s="20"/>
      <c r="C297" s="142" t="s">
        <v>782</v>
      </c>
      <c r="D297" s="84"/>
      <c r="E297" s="163" t="s">
        <v>13</v>
      </c>
      <c r="F297" s="187">
        <f>F298+F300</f>
        <v>38266.1</v>
      </c>
      <c r="G297" s="187">
        <f>G298+G300</f>
        <v>0</v>
      </c>
      <c r="H297" s="187">
        <f>H298+H300</f>
        <v>38266.1</v>
      </c>
      <c r="I297" s="159">
        <f t="shared" si="29"/>
        <v>0</v>
      </c>
    </row>
    <row r="298" spans="1:9" s="42" customFormat="1" ht="42.75" customHeight="1">
      <c r="A298" s="34"/>
      <c r="B298" s="20"/>
      <c r="C298" s="142" t="s">
        <v>262</v>
      </c>
      <c r="D298" s="84"/>
      <c r="E298" s="163" t="s">
        <v>263</v>
      </c>
      <c r="F298" s="187">
        <f>F299</f>
        <v>3266.1</v>
      </c>
      <c r="G298" s="187">
        <f>G299</f>
        <v>0</v>
      </c>
      <c r="H298" s="187">
        <f>H299</f>
        <v>3266.1</v>
      </c>
      <c r="I298" s="159">
        <f t="shared" si="29"/>
        <v>0</v>
      </c>
    </row>
    <row r="299" spans="1:9" s="42" customFormat="1" ht="25.5">
      <c r="A299" s="34"/>
      <c r="B299" s="20"/>
      <c r="C299" s="142"/>
      <c r="D299" s="84" t="s">
        <v>313</v>
      </c>
      <c r="E299" s="140" t="s">
        <v>518</v>
      </c>
      <c r="F299" s="187">
        <v>3266.1</v>
      </c>
      <c r="G299" s="187">
        <v>0</v>
      </c>
      <c r="H299" s="159">
        <f>F299-G299</f>
        <v>3266.1</v>
      </c>
      <c r="I299" s="159">
        <f t="shared" si="29"/>
        <v>0</v>
      </c>
    </row>
    <row r="300" spans="1:9" s="42" customFormat="1" ht="76.5">
      <c r="A300" s="34"/>
      <c r="B300" s="20"/>
      <c r="C300" s="142" t="s">
        <v>264</v>
      </c>
      <c r="D300" s="84"/>
      <c r="E300" s="140" t="s">
        <v>265</v>
      </c>
      <c r="F300" s="187">
        <f>F301</f>
        <v>35000</v>
      </c>
      <c r="G300" s="187">
        <f>G301</f>
        <v>0</v>
      </c>
      <c r="H300" s="187">
        <f>H301</f>
        <v>35000</v>
      </c>
      <c r="I300" s="159">
        <f>G300/F300*100</f>
        <v>0</v>
      </c>
    </row>
    <row r="301" spans="1:9" s="42" customFormat="1" ht="25.5">
      <c r="A301" s="34"/>
      <c r="B301" s="20"/>
      <c r="C301" s="142"/>
      <c r="D301" s="84" t="s">
        <v>313</v>
      </c>
      <c r="E301" s="140" t="s">
        <v>518</v>
      </c>
      <c r="F301" s="187">
        <v>35000</v>
      </c>
      <c r="G301" s="187">
        <v>0</v>
      </c>
      <c r="H301" s="159">
        <f>F301-G301</f>
        <v>35000</v>
      </c>
      <c r="I301" s="159">
        <f>G301/F301*100</f>
        <v>0</v>
      </c>
    </row>
    <row r="302" spans="1:9" s="42" customFormat="1" ht="38.25" hidden="1">
      <c r="A302" s="34"/>
      <c r="B302" s="20"/>
      <c r="C302" s="142" t="s">
        <v>783</v>
      </c>
      <c r="D302" s="84"/>
      <c r="E302" s="163" t="s">
        <v>14</v>
      </c>
      <c r="F302" s="187">
        <f aca="true" t="shared" si="47" ref="F302:H303">F303</f>
        <v>0</v>
      </c>
      <c r="G302" s="187">
        <f t="shared" si="47"/>
        <v>0</v>
      </c>
      <c r="H302" s="187">
        <f t="shared" si="47"/>
        <v>0</v>
      </c>
      <c r="I302" s="159" t="e">
        <f t="shared" si="29"/>
        <v>#DIV/0!</v>
      </c>
    </row>
    <row r="303" spans="1:9" s="42" customFormat="1" ht="38.25" hidden="1">
      <c r="A303" s="34"/>
      <c r="B303" s="20"/>
      <c r="C303" s="142" t="s">
        <v>784</v>
      </c>
      <c r="D303" s="84"/>
      <c r="E303" s="163" t="s">
        <v>8</v>
      </c>
      <c r="F303" s="187">
        <f t="shared" si="47"/>
        <v>0</v>
      </c>
      <c r="G303" s="187">
        <f t="shared" si="47"/>
        <v>0</v>
      </c>
      <c r="H303" s="187">
        <f t="shared" si="47"/>
        <v>0</v>
      </c>
      <c r="I303" s="159" t="e">
        <f t="shared" si="29"/>
        <v>#DIV/0!</v>
      </c>
    </row>
    <row r="304" spans="1:9" s="42" customFormat="1" ht="25.5" hidden="1">
      <c r="A304" s="34"/>
      <c r="B304" s="20"/>
      <c r="C304" s="142"/>
      <c r="D304" s="84" t="s">
        <v>313</v>
      </c>
      <c r="E304" s="140" t="s">
        <v>518</v>
      </c>
      <c r="F304" s="187">
        <v>0</v>
      </c>
      <c r="G304" s="187">
        <v>0</v>
      </c>
      <c r="H304" s="159">
        <f>F304-G304</f>
        <v>0</v>
      </c>
      <c r="I304" s="159" t="e">
        <f t="shared" si="29"/>
        <v>#DIV/0!</v>
      </c>
    </row>
    <row r="305" spans="1:9" s="42" customFormat="1" ht="51">
      <c r="A305" s="34"/>
      <c r="B305" s="20"/>
      <c r="C305" s="155" t="s">
        <v>155</v>
      </c>
      <c r="D305" s="29"/>
      <c r="E305" s="185" t="s">
        <v>204</v>
      </c>
      <c r="F305" s="199">
        <f>F306</f>
        <v>1404.4</v>
      </c>
      <c r="G305" s="199">
        <f>G306</f>
        <v>0</v>
      </c>
      <c r="H305" s="199">
        <f>H306</f>
        <v>1404.4</v>
      </c>
      <c r="I305" s="156">
        <f t="shared" si="29"/>
        <v>0</v>
      </c>
    </row>
    <row r="306" spans="1:9" s="42" customFormat="1" ht="38.25">
      <c r="A306" s="34"/>
      <c r="B306" s="20"/>
      <c r="C306" s="142" t="s">
        <v>158</v>
      </c>
      <c r="D306" s="84"/>
      <c r="E306" s="140" t="s">
        <v>205</v>
      </c>
      <c r="F306" s="187">
        <f>F309+F307</f>
        <v>1404.4</v>
      </c>
      <c r="G306" s="187">
        <f>G309+G307</f>
        <v>0</v>
      </c>
      <c r="H306" s="187">
        <f>H309+H307</f>
        <v>1404.4</v>
      </c>
      <c r="I306" s="159">
        <f t="shared" si="29"/>
        <v>0</v>
      </c>
    </row>
    <row r="307" spans="1:9" s="42" customFormat="1" ht="25.5">
      <c r="A307" s="34"/>
      <c r="B307" s="20"/>
      <c r="C307" s="142" t="s">
        <v>159</v>
      </c>
      <c r="D307" s="84"/>
      <c r="E307" s="140" t="s">
        <v>203</v>
      </c>
      <c r="F307" s="187">
        <f>F308</f>
        <v>1404.4</v>
      </c>
      <c r="G307" s="187">
        <f>G308</f>
        <v>0</v>
      </c>
      <c r="H307" s="187">
        <f>H308</f>
        <v>1404.4</v>
      </c>
      <c r="I307" s="159">
        <f t="shared" si="29"/>
        <v>0</v>
      </c>
    </row>
    <row r="308" spans="1:9" s="42" customFormat="1" ht="25.5">
      <c r="A308" s="34"/>
      <c r="B308" s="20"/>
      <c r="C308" s="142"/>
      <c r="D308" s="84" t="s">
        <v>313</v>
      </c>
      <c r="E308" s="140" t="s">
        <v>518</v>
      </c>
      <c r="F308" s="187">
        <v>1404.4</v>
      </c>
      <c r="G308" s="187">
        <v>0</v>
      </c>
      <c r="H308" s="159">
        <f aca="true" t="shared" si="48" ref="H308:H319">F308-G308</f>
        <v>1404.4</v>
      </c>
      <c r="I308" s="159">
        <f t="shared" si="29"/>
        <v>0</v>
      </c>
    </row>
    <row r="309" spans="1:9" s="42" customFormat="1" ht="25.5" hidden="1">
      <c r="A309" s="34"/>
      <c r="B309" s="20"/>
      <c r="C309" s="142" t="s">
        <v>161</v>
      </c>
      <c r="D309" s="84"/>
      <c r="E309" s="140" t="s">
        <v>157</v>
      </c>
      <c r="F309" s="187">
        <f>F310</f>
        <v>0</v>
      </c>
      <c r="G309" s="187">
        <f>G310</f>
        <v>0</v>
      </c>
      <c r="H309" s="187">
        <f>H310</f>
        <v>0</v>
      </c>
      <c r="I309" s="159" t="e">
        <f t="shared" si="29"/>
        <v>#DIV/0!</v>
      </c>
    </row>
    <row r="310" spans="1:9" s="42" customFormat="1" ht="25.5" hidden="1">
      <c r="A310" s="34"/>
      <c r="B310" s="20"/>
      <c r="C310" s="142"/>
      <c r="D310" s="84" t="s">
        <v>313</v>
      </c>
      <c r="E310" s="140" t="s">
        <v>518</v>
      </c>
      <c r="F310" s="187">
        <v>0</v>
      </c>
      <c r="G310" s="187">
        <v>0</v>
      </c>
      <c r="H310" s="159">
        <f t="shared" si="48"/>
        <v>0</v>
      </c>
      <c r="I310" s="159" t="e">
        <f t="shared" si="29"/>
        <v>#DIV/0!</v>
      </c>
    </row>
    <row r="311" spans="1:9" s="42" customFormat="1" ht="12.75">
      <c r="A311" s="34"/>
      <c r="B311" s="20" t="s">
        <v>416</v>
      </c>
      <c r="C311" s="33"/>
      <c r="D311" s="20"/>
      <c r="E311" s="31" t="s">
        <v>417</v>
      </c>
      <c r="F311" s="199">
        <f aca="true" t="shared" si="49" ref="F311:G315">F312</f>
        <v>500</v>
      </c>
      <c r="G311" s="199">
        <f t="shared" si="49"/>
        <v>0</v>
      </c>
      <c r="H311" s="156">
        <f t="shared" si="48"/>
        <v>500</v>
      </c>
      <c r="I311" s="159">
        <f t="shared" si="29"/>
        <v>0</v>
      </c>
    </row>
    <row r="312" spans="1:9" s="42" customFormat="1" ht="51">
      <c r="A312" s="34"/>
      <c r="B312" s="20"/>
      <c r="C312" s="155" t="s">
        <v>665</v>
      </c>
      <c r="D312" s="29"/>
      <c r="E312" s="136" t="s">
        <v>600</v>
      </c>
      <c r="F312" s="199">
        <f t="shared" si="49"/>
        <v>500</v>
      </c>
      <c r="G312" s="199">
        <f t="shared" si="49"/>
        <v>0</v>
      </c>
      <c r="H312" s="156">
        <f t="shared" si="48"/>
        <v>500</v>
      </c>
      <c r="I312" s="156">
        <f t="shared" si="29"/>
        <v>0</v>
      </c>
    </row>
    <row r="313" spans="1:9" s="42" customFormat="1" ht="12.75">
      <c r="A313" s="34"/>
      <c r="B313" s="20"/>
      <c r="C313" s="162" t="s">
        <v>671</v>
      </c>
      <c r="D313" s="84"/>
      <c r="E313" s="158" t="s">
        <v>623</v>
      </c>
      <c r="F313" s="187">
        <f>F314+F317</f>
        <v>500</v>
      </c>
      <c r="G313" s="187">
        <f>G314+G317</f>
        <v>0</v>
      </c>
      <c r="H313" s="159">
        <f t="shared" si="48"/>
        <v>500</v>
      </c>
      <c r="I313" s="159">
        <f t="shared" si="29"/>
        <v>0</v>
      </c>
    </row>
    <row r="314" spans="1:9" s="42" customFormat="1" ht="25.5">
      <c r="A314" s="34"/>
      <c r="B314" s="20"/>
      <c r="C314" s="142" t="s">
        <v>672</v>
      </c>
      <c r="D314" s="84"/>
      <c r="E314" s="160" t="s">
        <v>186</v>
      </c>
      <c r="F314" s="187">
        <f t="shared" si="49"/>
        <v>500</v>
      </c>
      <c r="G314" s="187">
        <f t="shared" si="49"/>
        <v>0</v>
      </c>
      <c r="H314" s="159">
        <f t="shared" si="48"/>
        <v>500</v>
      </c>
      <c r="I314" s="159">
        <f t="shared" si="29"/>
        <v>0</v>
      </c>
    </row>
    <row r="315" spans="1:9" s="42" customFormat="1" ht="25.5">
      <c r="A315" s="34"/>
      <c r="B315" s="20"/>
      <c r="C315" s="180" t="s">
        <v>673</v>
      </c>
      <c r="D315" s="84"/>
      <c r="E315" s="160" t="s">
        <v>522</v>
      </c>
      <c r="F315" s="187">
        <f t="shared" si="49"/>
        <v>500</v>
      </c>
      <c r="G315" s="187">
        <f t="shared" si="49"/>
        <v>0</v>
      </c>
      <c r="H315" s="159">
        <f t="shared" si="48"/>
        <v>500</v>
      </c>
      <c r="I315" s="159">
        <f t="shared" si="29"/>
        <v>0</v>
      </c>
    </row>
    <row r="316" spans="1:9" s="42" customFormat="1" ht="25.5">
      <c r="A316" s="34"/>
      <c r="B316" s="20"/>
      <c r="C316" s="142"/>
      <c r="D316" s="84" t="s">
        <v>313</v>
      </c>
      <c r="E316" s="140" t="s">
        <v>518</v>
      </c>
      <c r="F316" s="187">
        <v>500</v>
      </c>
      <c r="G316" s="187">
        <v>0</v>
      </c>
      <c r="H316" s="159">
        <f t="shared" si="48"/>
        <v>500</v>
      </c>
      <c r="I316" s="159">
        <f t="shared" si="29"/>
        <v>0</v>
      </c>
    </row>
    <row r="317" spans="1:9" s="42" customFormat="1" ht="38.25" hidden="1">
      <c r="A317" s="34"/>
      <c r="B317" s="20"/>
      <c r="C317" s="142" t="s">
        <v>96</v>
      </c>
      <c r="D317" s="84"/>
      <c r="E317" s="140" t="s">
        <v>97</v>
      </c>
      <c r="F317" s="187">
        <f>F318</f>
        <v>0</v>
      </c>
      <c r="G317" s="187">
        <f>G318</f>
        <v>0</v>
      </c>
      <c r="H317" s="159">
        <f t="shared" si="48"/>
        <v>0</v>
      </c>
      <c r="I317" s="159" t="e">
        <f>G317/F317*100</f>
        <v>#DIV/0!</v>
      </c>
    </row>
    <row r="318" spans="1:9" s="42" customFormat="1" ht="25.5" hidden="1">
      <c r="A318" s="34"/>
      <c r="B318" s="20"/>
      <c r="C318" s="142" t="s">
        <v>98</v>
      </c>
      <c r="D318" s="84"/>
      <c r="E318" s="140" t="s">
        <v>99</v>
      </c>
      <c r="F318" s="187">
        <f>F319</f>
        <v>0</v>
      </c>
      <c r="G318" s="187">
        <f>G319</f>
        <v>0</v>
      </c>
      <c r="H318" s="159">
        <f t="shared" si="48"/>
        <v>0</v>
      </c>
      <c r="I318" s="159" t="e">
        <f>G318/F318*100</f>
        <v>#DIV/0!</v>
      </c>
    </row>
    <row r="319" spans="1:9" s="42" customFormat="1" ht="25.5" hidden="1">
      <c r="A319" s="34"/>
      <c r="B319" s="20"/>
      <c r="C319" s="142"/>
      <c r="D319" s="84" t="s">
        <v>313</v>
      </c>
      <c r="E319" s="140" t="s">
        <v>518</v>
      </c>
      <c r="F319" s="187">
        <v>0</v>
      </c>
      <c r="G319" s="187">
        <v>0</v>
      </c>
      <c r="H319" s="159">
        <f t="shared" si="48"/>
        <v>0</v>
      </c>
      <c r="I319" s="159" t="e">
        <f>G319/F319*100</f>
        <v>#DIV/0!</v>
      </c>
    </row>
    <row r="320" spans="1:9" s="42" customFormat="1" ht="20.25" customHeight="1">
      <c r="A320" s="20"/>
      <c r="B320" s="20" t="s">
        <v>426</v>
      </c>
      <c r="C320" s="20"/>
      <c r="D320" s="20"/>
      <c r="E320" s="31" t="s">
        <v>427</v>
      </c>
      <c r="F320" s="199">
        <f>F321+F340+F395+F361</f>
        <v>80971.4</v>
      </c>
      <c r="G320" s="199">
        <f>G321+G340+G395+G361</f>
        <v>6745.299999999999</v>
      </c>
      <c r="H320" s="199">
        <f>H321+H340+H395+H361</f>
        <v>74226.1</v>
      </c>
      <c r="I320" s="156">
        <f t="shared" si="29"/>
        <v>8.330472240815892</v>
      </c>
    </row>
    <row r="321" spans="1:9" s="42" customFormat="1" ht="12.75">
      <c r="A321" s="20"/>
      <c r="B321" s="20" t="s">
        <v>432</v>
      </c>
      <c r="C321" s="33"/>
      <c r="D321" s="20"/>
      <c r="E321" s="31" t="s">
        <v>433</v>
      </c>
      <c r="F321" s="199">
        <f>F322+F332+F337</f>
        <v>5966.1</v>
      </c>
      <c r="G321" s="199">
        <f>G322+G332+G337</f>
        <v>0</v>
      </c>
      <c r="H321" s="199">
        <f>H322+H332+H337</f>
        <v>5966.1</v>
      </c>
      <c r="I321" s="156">
        <f t="shared" si="29"/>
        <v>0</v>
      </c>
    </row>
    <row r="322" spans="1:9" s="41" customFormat="1" ht="25.5" hidden="1">
      <c r="A322" s="34"/>
      <c r="B322" s="20"/>
      <c r="C322" s="155" t="s">
        <v>752</v>
      </c>
      <c r="D322" s="29"/>
      <c r="E322" s="136" t="s">
        <v>624</v>
      </c>
      <c r="F322" s="200">
        <f>F323</f>
        <v>0</v>
      </c>
      <c r="G322" s="200">
        <f>G323</f>
        <v>0</v>
      </c>
      <c r="H322" s="156">
        <f aca="true" t="shared" si="50" ref="H322:H331">F322-G322</f>
        <v>0</v>
      </c>
      <c r="I322" s="156" t="e">
        <f t="shared" si="29"/>
        <v>#DIV/0!</v>
      </c>
    </row>
    <row r="323" spans="1:9" s="42" customFormat="1" ht="25.5" hidden="1">
      <c r="A323" s="34"/>
      <c r="B323" s="20"/>
      <c r="C323" s="162" t="s">
        <v>755</v>
      </c>
      <c r="D323" s="84"/>
      <c r="E323" s="158" t="s">
        <v>625</v>
      </c>
      <c r="F323" s="187">
        <f>F324</f>
        <v>0</v>
      </c>
      <c r="G323" s="187">
        <f>G324</f>
        <v>0</v>
      </c>
      <c r="H323" s="159">
        <f t="shared" si="50"/>
        <v>0</v>
      </c>
      <c r="I323" s="159" t="e">
        <f t="shared" si="29"/>
        <v>#DIV/0!</v>
      </c>
    </row>
    <row r="324" spans="1:9" s="42" customFormat="1" ht="38.25" hidden="1">
      <c r="A324" s="34"/>
      <c r="B324" s="20"/>
      <c r="C324" s="142" t="s">
        <v>756</v>
      </c>
      <c r="D324" s="84"/>
      <c r="E324" s="164" t="s">
        <v>881</v>
      </c>
      <c r="F324" s="187">
        <f>F329+F325+F327</f>
        <v>0</v>
      </c>
      <c r="G324" s="187">
        <f>G329+G325+G327</f>
        <v>0</v>
      </c>
      <c r="H324" s="159">
        <f t="shared" si="50"/>
        <v>0</v>
      </c>
      <c r="I324" s="159" t="e">
        <f t="shared" si="29"/>
        <v>#DIV/0!</v>
      </c>
    </row>
    <row r="325" spans="1:9" s="42" customFormat="1" ht="63.75" hidden="1">
      <c r="A325" s="34"/>
      <c r="B325" s="20"/>
      <c r="C325" s="142" t="s">
        <v>757</v>
      </c>
      <c r="D325" s="84"/>
      <c r="E325" s="164" t="s">
        <v>0</v>
      </c>
      <c r="F325" s="187">
        <f>F326</f>
        <v>0</v>
      </c>
      <c r="G325" s="187">
        <f>G326</f>
        <v>0</v>
      </c>
      <c r="H325" s="159">
        <f t="shared" si="50"/>
        <v>0</v>
      </c>
      <c r="I325" s="159" t="e">
        <f t="shared" si="29"/>
        <v>#DIV/0!</v>
      </c>
    </row>
    <row r="326" spans="1:9" s="42" customFormat="1" ht="38.25" hidden="1">
      <c r="A326" s="34"/>
      <c r="B326" s="20"/>
      <c r="C326" s="142"/>
      <c r="D326" s="84" t="s">
        <v>320</v>
      </c>
      <c r="E326" s="164" t="s">
        <v>523</v>
      </c>
      <c r="F326" s="187">
        <v>0</v>
      </c>
      <c r="G326" s="187">
        <v>0</v>
      </c>
      <c r="H326" s="159">
        <f t="shared" si="50"/>
        <v>0</v>
      </c>
      <c r="I326" s="159" t="e">
        <f t="shared" si="29"/>
        <v>#DIV/0!</v>
      </c>
    </row>
    <row r="327" spans="1:9" s="42" customFormat="1" ht="63.75" hidden="1">
      <c r="A327" s="34"/>
      <c r="B327" s="20"/>
      <c r="C327" s="142" t="s">
        <v>758</v>
      </c>
      <c r="D327" s="84"/>
      <c r="E327" s="164" t="s">
        <v>0</v>
      </c>
      <c r="F327" s="187">
        <f>F328</f>
        <v>0</v>
      </c>
      <c r="G327" s="187">
        <f>G328</f>
        <v>0</v>
      </c>
      <c r="H327" s="159">
        <f t="shared" si="50"/>
        <v>0</v>
      </c>
      <c r="I327" s="159" t="e">
        <f t="shared" si="29"/>
        <v>#DIV/0!</v>
      </c>
    </row>
    <row r="328" spans="1:9" s="42" customFormat="1" ht="38.25" hidden="1">
      <c r="A328" s="34"/>
      <c r="B328" s="20"/>
      <c r="C328" s="142"/>
      <c r="D328" s="84" t="s">
        <v>320</v>
      </c>
      <c r="E328" s="164" t="s">
        <v>523</v>
      </c>
      <c r="F328" s="187">
        <v>0</v>
      </c>
      <c r="G328" s="187">
        <v>0</v>
      </c>
      <c r="H328" s="159">
        <f t="shared" si="50"/>
        <v>0</v>
      </c>
      <c r="I328" s="159" t="e">
        <f t="shared" si="29"/>
        <v>#DIV/0!</v>
      </c>
    </row>
    <row r="329" spans="1:9" s="42" customFormat="1" ht="63.75" hidden="1">
      <c r="A329" s="34"/>
      <c r="B329" s="20"/>
      <c r="C329" s="142" t="s">
        <v>759</v>
      </c>
      <c r="D329" s="84"/>
      <c r="E329" s="164" t="s">
        <v>0</v>
      </c>
      <c r="F329" s="187">
        <f>F330+F331</f>
        <v>0</v>
      </c>
      <c r="G329" s="187">
        <f>G330+G331</f>
        <v>0</v>
      </c>
      <c r="H329" s="159">
        <f t="shared" si="50"/>
        <v>0</v>
      </c>
      <c r="I329" s="159" t="e">
        <f t="shared" si="29"/>
        <v>#DIV/0!</v>
      </c>
    </row>
    <row r="330" spans="1:9" s="42" customFormat="1" ht="12.75" hidden="1">
      <c r="A330" s="34"/>
      <c r="B330" s="20"/>
      <c r="C330" s="142"/>
      <c r="D330" s="84" t="s">
        <v>316</v>
      </c>
      <c r="E330" s="140" t="s">
        <v>317</v>
      </c>
      <c r="F330" s="187">
        <v>0</v>
      </c>
      <c r="G330" s="187">
        <v>0</v>
      </c>
      <c r="H330" s="159">
        <f t="shared" si="50"/>
        <v>0</v>
      </c>
      <c r="I330" s="159">
        <v>0</v>
      </c>
    </row>
    <row r="331" spans="1:9" s="41" customFormat="1" ht="38.25" hidden="1">
      <c r="A331" s="34"/>
      <c r="B331" s="20"/>
      <c r="C331" s="162"/>
      <c r="D331" s="84" t="s">
        <v>320</v>
      </c>
      <c r="E331" s="164" t="s">
        <v>523</v>
      </c>
      <c r="F331" s="187">
        <v>0</v>
      </c>
      <c r="G331" s="187">
        <v>0</v>
      </c>
      <c r="H331" s="159">
        <f t="shared" si="50"/>
        <v>0</v>
      </c>
      <c r="I331" s="159" t="e">
        <f t="shared" si="29"/>
        <v>#DIV/0!</v>
      </c>
    </row>
    <row r="332" spans="1:9" s="42" customFormat="1" ht="38.25">
      <c r="A332" s="34"/>
      <c r="B332" s="20"/>
      <c r="C332" s="155" t="s">
        <v>779</v>
      </c>
      <c r="D332" s="29"/>
      <c r="E332" s="165" t="s">
        <v>621</v>
      </c>
      <c r="F332" s="199">
        <f>F333</f>
        <v>300</v>
      </c>
      <c r="G332" s="199">
        <f aca="true" t="shared" si="51" ref="G332:H335">G333</f>
        <v>0</v>
      </c>
      <c r="H332" s="199">
        <f t="shared" si="51"/>
        <v>300</v>
      </c>
      <c r="I332" s="156">
        <f t="shared" si="29"/>
        <v>0</v>
      </c>
    </row>
    <row r="333" spans="1:9" s="42" customFormat="1" ht="25.5">
      <c r="A333" s="34"/>
      <c r="B333" s="20"/>
      <c r="C333" s="162" t="s">
        <v>788</v>
      </c>
      <c r="D333" s="84"/>
      <c r="E333" s="166" t="s">
        <v>627</v>
      </c>
      <c r="F333" s="187">
        <f>F334</f>
        <v>300</v>
      </c>
      <c r="G333" s="187">
        <f t="shared" si="51"/>
        <v>0</v>
      </c>
      <c r="H333" s="187">
        <f t="shared" si="51"/>
        <v>300</v>
      </c>
      <c r="I333" s="159">
        <f t="shared" si="29"/>
        <v>0</v>
      </c>
    </row>
    <row r="334" spans="1:9" s="42" customFormat="1" ht="25.5">
      <c r="A334" s="34"/>
      <c r="B334" s="20"/>
      <c r="C334" s="142" t="s">
        <v>789</v>
      </c>
      <c r="D334" s="84"/>
      <c r="E334" s="163" t="s">
        <v>18</v>
      </c>
      <c r="F334" s="187">
        <f>F335</f>
        <v>300</v>
      </c>
      <c r="G334" s="187">
        <f t="shared" si="51"/>
        <v>0</v>
      </c>
      <c r="H334" s="187">
        <f t="shared" si="51"/>
        <v>300</v>
      </c>
      <c r="I334" s="159">
        <f t="shared" si="29"/>
        <v>0</v>
      </c>
    </row>
    <row r="335" spans="1:9" s="42" customFormat="1" ht="12.75">
      <c r="A335" s="34"/>
      <c r="B335" s="20"/>
      <c r="C335" s="142" t="s">
        <v>790</v>
      </c>
      <c r="D335" s="84"/>
      <c r="E335" s="163" t="s">
        <v>19</v>
      </c>
      <c r="F335" s="187">
        <f>F336</f>
        <v>300</v>
      </c>
      <c r="G335" s="187">
        <f t="shared" si="51"/>
        <v>0</v>
      </c>
      <c r="H335" s="187">
        <f t="shared" si="51"/>
        <v>300</v>
      </c>
      <c r="I335" s="159">
        <f t="shared" si="29"/>
        <v>0</v>
      </c>
    </row>
    <row r="336" spans="1:9" s="42" customFormat="1" ht="25.5">
      <c r="A336" s="34"/>
      <c r="B336" s="20"/>
      <c r="C336" s="142"/>
      <c r="D336" s="84" t="s">
        <v>313</v>
      </c>
      <c r="E336" s="140" t="s">
        <v>518</v>
      </c>
      <c r="F336" s="187">
        <v>300</v>
      </c>
      <c r="G336" s="187">
        <v>0</v>
      </c>
      <c r="H336" s="159">
        <f>F336-G336</f>
        <v>300</v>
      </c>
      <c r="I336" s="159">
        <f t="shared" si="29"/>
        <v>0</v>
      </c>
    </row>
    <row r="337" spans="1:9" s="42" customFormat="1" ht="25.5">
      <c r="A337" s="34"/>
      <c r="B337" s="20"/>
      <c r="C337" s="155" t="s">
        <v>813</v>
      </c>
      <c r="D337" s="29"/>
      <c r="E337" s="165" t="s">
        <v>609</v>
      </c>
      <c r="F337" s="199">
        <f aca="true" t="shared" si="52" ref="F337:H338">F338</f>
        <v>5666.1</v>
      </c>
      <c r="G337" s="199">
        <f t="shared" si="52"/>
        <v>0</v>
      </c>
      <c r="H337" s="199">
        <f t="shared" si="52"/>
        <v>5666.1</v>
      </c>
      <c r="I337" s="141">
        <f>IF(F337=0,"-",G337/F337*100)</f>
        <v>0</v>
      </c>
    </row>
    <row r="338" spans="1:9" s="42" customFormat="1" ht="38.25">
      <c r="A338" s="34"/>
      <c r="B338" s="20"/>
      <c r="C338" s="142" t="s">
        <v>814</v>
      </c>
      <c r="D338" s="84"/>
      <c r="E338" s="160" t="s">
        <v>85</v>
      </c>
      <c r="F338" s="187">
        <f t="shared" si="52"/>
        <v>5666.1</v>
      </c>
      <c r="G338" s="187">
        <f t="shared" si="52"/>
        <v>0</v>
      </c>
      <c r="H338" s="187">
        <f t="shared" si="52"/>
        <v>5666.1</v>
      </c>
      <c r="I338" s="141">
        <f>IF(F338=0,"-",G338/F338*100)</f>
        <v>0</v>
      </c>
    </row>
    <row r="339" spans="1:9" s="42" customFormat="1" ht="38.25">
      <c r="A339" s="34"/>
      <c r="B339" s="20"/>
      <c r="C339" s="167"/>
      <c r="D339" s="168" t="s">
        <v>320</v>
      </c>
      <c r="E339" s="164" t="s">
        <v>523</v>
      </c>
      <c r="F339" s="187">
        <v>5666.1</v>
      </c>
      <c r="G339" s="187">
        <v>0</v>
      </c>
      <c r="H339" s="187">
        <f>F339-G339</f>
        <v>5666.1</v>
      </c>
      <c r="I339" s="141">
        <f>IF(F339=0,"-",G339/F339*100)</f>
        <v>0</v>
      </c>
    </row>
    <row r="340" spans="1:9" s="42" customFormat="1" ht="12.75">
      <c r="A340" s="84"/>
      <c r="B340" s="29" t="s">
        <v>428</v>
      </c>
      <c r="C340" s="142"/>
      <c r="D340" s="84"/>
      <c r="E340" s="185" t="s">
        <v>429</v>
      </c>
      <c r="F340" s="199">
        <f>F358+F341+F353</f>
        <v>34880</v>
      </c>
      <c r="G340" s="199">
        <f>G358+G341+G353</f>
        <v>0</v>
      </c>
      <c r="H340" s="199">
        <f>H358+H341+H353</f>
        <v>34880</v>
      </c>
      <c r="I340" s="156">
        <f t="shared" si="29"/>
        <v>0</v>
      </c>
    </row>
    <row r="341" spans="1:9" s="42" customFormat="1" ht="51">
      <c r="A341" s="84"/>
      <c r="B341" s="29"/>
      <c r="C341" s="155" t="s">
        <v>763</v>
      </c>
      <c r="D341" s="29"/>
      <c r="E341" s="165" t="s">
        <v>619</v>
      </c>
      <c r="F341" s="199">
        <f>F342+F349</f>
        <v>34580</v>
      </c>
      <c r="G341" s="199">
        <f>G342+G349</f>
        <v>0</v>
      </c>
      <c r="H341" s="199">
        <f>H342+H349</f>
        <v>34580</v>
      </c>
      <c r="I341" s="156">
        <f t="shared" si="29"/>
        <v>0</v>
      </c>
    </row>
    <row r="342" spans="1:9" s="42" customFormat="1" ht="25.5">
      <c r="A342" s="84"/>
      <c r="B342" s="29"/>
      <c r="C342" s="162" t="s">
        <v>764</v>
      </c>
      <c r="D342" s="84"/>
      <c r="E342" s="166" t="s">
        <v>628</v>
      </c>
      <c r="F342" s="187">
        <f>F343+F346</f>
        <v>6500</v>
      </c>
      <c r="G342" s="187">
        <f>G343+G346</f>
        <v>0</v>
      </c>
      <c r="H342" s="187">
        <f>H343+H346</f>
        <v>6500</v>
      </c>
      <c r="I342" s="159">
        <f t="shared" si="29"/>
        <v>0</v>
      </c>
    </row>
    <row r="343" spans="1:9" s="42" customFormat="1" ht="51">
      <c r="A343" s="84"/>
      <c r="B343" s="29"/>
      <c r="C343" s="142" t="s">
        <v>249</v>
      </c>
      <c r="D343" s="84"/>
      <c r="E343" s="164" t="s">
        <v>250</v>
      </c>
      <c r="F343" s="187">
        <f aca="true" t="shared" si="53" ref="F343:H344">F344</f>
        <v>6500</v>
      </c>
      <c r="G343" s="187">
        <f t="shared" si="53"/>
        <v>0</v>
      </c>
      <c r="H343" s="187">
        <f t="shared" si="53"/>
        <v>6500</v>
      </c>
      <c r="I343" s="159">
        <f t="shared" si="29"/>
        <v>0</v>
      </c>
    </row>
    <row r="344" spans="1:9" s="42" customFormat="1" ht="25.5">
      <c r="A344" s="84"/>
      <c r="B344" s="29"/>
      <c r="C344" s="142" t="s">
        <v>251</v>
      </c>
      <c r="D344" s="84"/>
      <c r="E344" s="164" t="s">
        <v>3</v>
      </c>
      <c r="F344" s="187">
        <f t="shared" si="53"/>
        <v>6500</v>
      </c>
      <c r="G344" s="187">
        <f t="shared" si="53"/>
        <v>0</v>
      </c>
      <c r="H344" s="187">
        <f t="shared" si="53"/>
        <v>6500</v>
      </c>
      <c r="I344" s="159">
        <f t="shared" si="29"/>
        <v>0</v>
      </c>
    </row>
    <row r="345" spans="1:9" s="42" customFormat="1" ht="38.25">
      <c r="A345" s="84"/>
      <c r="B345" s="29"/>
      <c r="C345" s="142"/>
      <c r="D345" s="84" t="s">
        <v>320</v>
      </c>
      <c r="E345" s="164" t="s">
        <v>523</v>
      </c>
      <c r="F345" s="187">
        <v>6500</v>
      </c>
      <c r="G345" s="187">
        <v>0</v>
      </c>
      <c r="H345" s="159">
        <f>F345-G345</f>
        <v>6500</v>
      </c>
      <c r="I345" s="159">
        <f t="shared" si="29"/>
        <v>0</v>
      </c>
    </row>
    <row r="346" spans="1:9" s="42" customFormat="1" ht="38.25" hidden="1">
      <c r="A346" s="84"/>
      <c r="B346" s="29"/>
      <c r="C346" s="142" t="s">
        <v>151</v>
      </c>
      <c r="D346" s="84"/>
      <c r="E346" s="164" t="s">
        <v>152</v>
      </c>
      <c r="F346" s="187">
        <f aca="true" t="shared" si="54" ref="F346:H347">F347</f>
        <v>0</v>
      </c>
      <c r="G346" s="187">
        <f t="shared" si="54"/>
        <v>0</v>
      </c>
      <c r="H346" s="187">
        <f t="shared" si="54"/>
        <v>0</v>
      </c>
      <c r="I346" s="159" t="e">
        <f t="shared" si="29"/>
        <v>#DIV/0!</v>
      </c>
    </row>
    <row r="347" spans="1:9" s="42" customFormat="1" ht="25.5" hidden="1">
      <c r="A347" s="84"/>
      <c r="B347" s="29"/>
      <c r="C347" s="142" t="s">
        <v>153</v>
      </c>
      <c r="D347" s="84"/>
      <c r="E347" s="164" t="s">
        <v>154</v>
      </c>
      <c r="F347" s="187">
        <f t="shared" si="54"/>
        <v>0</v>
      </c>
      <c r="G347" s="187">
        <f t="shared" si="54"/>
        <v>0</v>
      </c>
      <c r="H347" s="187">
        <f t="shared" si="54"/>
        <v>0</v>
      </c>
      <c r="I347" s="159" t="e">
        <f t="shared" si="29"/>
        <v>#DIV/0!</v>
      </c>
    </row>
    <row r="348" spans="1:9" s="42" customFormat="1" ht="38.25" hidden="1">
      <c r="A348" s="84"/>
      <c r="B348" s="29"/>
      <c r="C348" s="142"/>
      <c r="D348" s="84" t="s">
        <v>320</v>
      </c>
      <c r="E348" s="164" t="s">
        <v>523</v>
      </c>
      <c r="F348" s="187">
        <v>0</v>
      </c>
      <c r="G348" s="187">
        <v>0</v>
      </c>
      <c r="H348" s="159">
        <f>F348-G348</f>
        <v>0</v>
      </c>
      <c r="I348" s="159" t="e">
        <f t="shared" si="29"/>
        <v>#DIV/0!</v>
      </c>
    </row>
    <row r="349" spans="1:9" s="42" customFormat="1" ht="38.25">
      <c r="A349" s="84"/>
      <c r="B349" s="29"/>
      <c r="C349" s="162" t="s">
        <v>769</v>
      </c>
      <c r="D349" s="84"/>
      <c r="E349" s="166" t="s">
        <v>620</v>
      </c>
      <c r="F349" s="187">
        <f>F350</f>
        <v>28080</v>
      </c>
      <c r="G349" s="187">
        <f aca="true" t="shared" si="55" ref="G349:H351">G350</f>
        <v>0</v>
      </c>
      <c r="H349" s="187">
        <f t="shared" si="55"/>
        <v>28080</v>
      </c>
      <c r="I349" s="159">
        <f>IF(F349=0,"-",G349/F349*100)</f>
        <v>0</v>
      </c>
    </row>
    <row r="350" spans="1:9" s="42" customFormat="1" ht="63.75">
      <c r="A350" s="84"/>
      <c r="B350" s="29"/>
      <c r="C350" s="142" t="s">
        <v>770</v>
      </c>
      <c r="D350" s="84"/>
      <c r="E350" s="163" t="s">
        <v>5</v>
      </c>
      <c r="F350" s="187">
        <f>F351</f>
        <v>28080</v>
      </c>
      <c r="G350" s="187">
        <f t="shared" si="55"/>
        <v>0</v>
      </c>
      <c r="H350" s="187">
        <f t="shared" si="55"/>
        <v>28080</v>
      </c>
      <c r="I350" s="159">
        <f>IF(F350=0,"-",G350/F350*100)</f>
        <v>0</v>
      </c>
    </row>
    <row r="351" spans="1:9" s="42" customFormat="1" ht="51">
      <c r="A351" s="84"/>
      <c r="B351" s="29"/>
      <c r="C351" s="142" t="s">
        <v>252</v>
      </c>
      <c r="D351" s="84"/>
      <c r="E351" s="163" t="s">
        <v>32</v>
      </c>
      <c r="F351" s="187">
        <f>F352</f>
        <v>28080</v>
      </c>
      <c r="G351" s="187">
        <f t="shared" si="55"/>
        <v>0</v>
      </c>
      <c r="H351" s="187">
        <f t="shared" si="55"/>
        <v>28080</v>
      </c>
      <c r="I351" s="159">
        <f>IF(F351=0,"-",G351/F351*100)</f>
        <v>0</v>
      </c>
    </row>
    <row r="352" spans="1:9" s="42" customFormat="1" ht="38.25">
      <c r="A352" s="84"/>
      <c r="B352" s="29"/>
      <c r="C352" s="142"/>
      <c r="D352" s="84" t="s">
        <v>320</v>
      </c>
      <c r="E352" s="164" t="s">
        <v>523</v>
      </c>
      <c r="F352" s="187">
        <v>28080</v>
      </c>
      <c r="G352" s="187">
        <v>0</v>
      </c>
      <c r="H352" s="187">
        <f>F352-G352</f>
        <v>28080</v>
      </c>
      <c r="I352" s="159">
        <f>IF(F352=0,"-",G352/F352*100)</f>
        <v>0</v>
      </c>
    </row>
    <row r="353" spans="1:9" s="42" customFormat="1" ht="38.25">
      <c r="A353" s="84"/>
      <c r="B353" s="29"/>
      <c r="C353" s="155" t="s">
        <v>779</v>
      </c>
      <c r="D353" s="29"/>
      <c r="E353" s="165" t="s">
        <v>621</v>
      </c>
      <c r="F353" s="199">
        <f>F354</f>
        <v>300</v>
      </c>
      <c r="G353" s="199">
        <f aca="true" t="shared" si="56" ref="G353:H356">G354</f>
        <v>0</v>
      </c>
      <c r="H353" s="199">
        <f t="shared" si="56"/>
        <v>300</v>
      </c>
      <c r="I353" s="156">
        <f t="shared" si="29"/>
        <v>0</v>
      </c>
    </row>
    <row r="354" spans="1:9" s="42" customFormat="1" ht="25.5">
      <c r="A354" s="84"/>
      <c r="B354" s="29"/>
      <c r="C354" s="162" t="s">
        <v>785</v>
      </c>
      <c r="D354" s="170"/>
      <c r="E354" s="182" t="s">
        <v>15</v>
      </c>
      <c r="F354" s="187">
        <f>F355</f>
        <v>300</v>
      </c>
      <c r="G354" s="187">
        <f t="shared" si="56"/>
        <v>0</v>
      </c>
      <c r="H354" s="187">
        <f t="shared" si="56"/>
        <v>300</v>
      </c>
      <c r="I354" s="159">
        <f t="shared" si="29"/>
        <v>0</v>
      </c>
    </row>
    <row r="355" spans="1:9" s="42" customFormat="1" ht="25.5">
      <c r="A355" s="84"/>
      <c r="B355" s="29"/>
      <c r="C355" s="142" t="s">
        <v>786</v>
      </c>
      <c r="D355" s="84"/>
      <c r="E355" s="140" t="s">
        <v>16</v>
      </c>
      <c r="F355" s="187">
        <f>F356</f>
        <v>300</v>
      </c>
      <c r="G355" s="187">
        <f t="shared" si="56"/>
        <v>0</v>
      </c>
      <c r="H355" s="187">
        <f t="shared" si="56"/>
        <v>300</v>
      </c>
      <c r="I355" s="159">
        <f t="shared" si="29"/>
        <v>0</v>
      </c>
    </row>
    <row r="356" spans="1:9" s="42" customFormat="1" ht="12.75">
      <c r="A356" s="84"/>
      <c r="B356" s="29"/>
      <c r="C356" s="142" t="s">
        <v>787</v>
      </c>
      <c r="D356" s="84"/>
      <c r="E356" s="140" t="s">
        <v>17</v>
      </c>
      <c r="F356" s="187">
        <f>F357</f>
        <v>300</v>
      </c>
      <c r="G356" s="187">
        <f t="shared" si="56"/>
        <v>0</v>
      </c>
      <c r="H356" s="187">
        <f t="shared" si="56"/>
        <v>300</v>
      </c>
      <c r="I356" s="159">
        <f t="shared" si="29"/>
        <v>0</v>
      </c>
    </row>
    <row r="357" spans="1:9" s="42" customFormat="1" ht="25.5">
      <c r="A357" s="84"/>
      <c r="B357" s="29"/>
      <c r="C357" s="142"/>
      <c r="D357" s="84" t="s">
        <v>313</v>
      </c>
      <c r="E357" s="140" t="s">
        <v>518</v>
      </c>
      <c r="F357" s="187">
        <v>300</v>
      </c>
      <c r="G357" s="187">
        <v>0</v>
      </c>
      <c r="H357" s="159">
        <f>F357-G357</f>
        <v>300</v>
      </c>
      <c r="I357" s="159">
        <f t="shared" si="29"/>
        <v>0</v>
      </c>
    </row>
    <row r="358" spans="1:9" s="42" customFormat="1" ht="12.75" hidden="1">
      <c r="A358" s="34"/>
      <c r="B358" s="34"/>
      <c r="C358" s="155" t="s">
        <v>818</v>
      </c>
      <c r="D358" s="29"/>
      <c r="E358" s="136" t="s">
        <v>629</v>
      </c>
      <c r="F358" s="199">
        <f>F359</f>
        <v>0</v>
      </c>
      <c r="G358" s="199">
        <f>G359</f>
        <v>0</v>
      </c>
      <c r="H358" s="156">
        <f>F358-G358</f>
        <v>0</v>
      </c>
      <c r="I358" s="156" t="e">
        <f t="shared" si="29"/>
        <v>#DIV/0!</v>
      </c>
    </row>
    <row r="359" spans="1:9" s="42" customFormat="1" ht="38.25" hidden="1">
      <c r="A359" s="34"/>
      <c r="B359" s="34"/>
      <c r="C359" s="142" t="s">
        <v>819</v>
      </c>
      <c r="D359" s="84"/>
      <c r="E359" s="160" t="s">
        <v>630</v>
      </c>
      <c r="F359" s="187">
        <f>F360</f>
        <v>0</v>
      </c>
      <c r="G359" s="187">
        <f>G360</f>
        <v>0</v>
      </c>
      <c r="H359" s="159">
        <f>F359-G359</f>
        <v>0</v>
      </c>
      <c r="I359" s="159" t="e">
        <f t="shared" si="29"/>
        <v>#DIV/0!</v>
      </c>
    </row>
    <row r="360" spans="1:9" s="42" customFormat="1" ht="12.75" hidden="1">
      <c r="A360" s="34"/>
      <c r="B360" s="34"/>
      <c r="C360" s="142"/>
      <c r="D360" s="84" t="s">
        <v>314</v>
      </c>
      <c r="E360" s="140" t="s">
        <v>315</v>
      </c>
      <c r="F360" s="187">
        <v>0</v>
      </c>
      <c r="G360" s="187">
        <v>0</v>
      </c>
      <c r="H360" s="159">
        <f>F360-G360</f>
        <v>0</v>
      </c>
      <c r="I360" s="159" t="e">
        <f t="shared" si="29"/>
        <v>#DIV/0!</v>
      </c>
    </row>
    <row r="361" spans="1:9" s="42" customFormat="1" ht="12.75">
      <c r="A361" s="20"/>
      <c r="B361" s="20" t="s">
        <v>444</v>
      </c>
      <c r="C361" s="35"/>
      <c r="D361" s="35"/>
      <c r="E361" s="31" t="s">
        <v>445</v>
      </c>
      <c r="F361" s="199">
        <f>F362+F367+F388</f>
        <v>25821.5</v>
      </c>
      <c r="G361" s="199">
        <f>G362+G367+G388</f>
        <v>4011.1</v>
      </c>
      <c r="H361" s="199">
        <f>H362+H367+H388</f>
        <v>21810.4</v>
      </c>
      <c r="I361" s="156">
        <f t="shared" si="29"/>
        <v>15.533954262920435</v>
      </c>
    </row>
    <row r="362" spans="1:9" s="42" customFormat="1" ht="38.25">
      <c r="A362" s="34"/>
      <c r="B362" s="34"/>
      <c r="C362" s="155" t="s">
        <v>679</v>
      </c>
      <c r="D362" s="29"/>
      <c r="E362" s="136" t="s">
        <v>611</v>
      </c>
      <c r="F362" s="199">
        <f aca="true" t="shared" si="57" ref="F362:G365">F363</f>
        <v>303</v>
      </c>
      <c r="G362" s="199">
        <f t="shared" si="57"/>
        <v>0</v>
      </c>
      <c r="H362" s="156">
        <f aca="true" t="shared" si="58" ref="H362:H369">F362-G362</f>
        <v>303</v>
      </c>
      <c r="I362" s="156">
        <f t="shared" si="29"/>
        <v>0</v>
      </c>
    </row>
    <row r="363" spans="1:9" s="42" customFormat="1" ht="25.5">
      <c r="A363" s="34"/>
      <c r="B363" s="34"/>
      <c r="C363" s="162" t="s">
        <v>687</v>
      </c>
      <c r="D363" s="84"/>
      <c r="E363" s="158" t="s">
        <v>613</v>
      </c>
      <c r="F363" s="187">
        <f t="shared" si="57"/>
        <v>303</v>
      </c>
      <c r="G363" s="187">
        <f t="shared" si="57"/>
        <v>0</v>
      </c>
      <c r="H363" s="159">
        <f t="shared" si="58"/>
        <v>303</v>
      </c>
      <c r="I363" s="159">
        <f t="shared" si="29"/>
        <v>0</v>
      </c>
    </row>
    <row r="364" spans="1:9" s="42" customFormat="1" ht="38.25">
      <c r="A364" s="34"/>
      <c r="B364" s="34"/>
      <c r="C364" s="84" t="s">
        <v>688</v>
      </c>
      <c r="D364" s="84"/>
      <c r="E364" s="160" t="s">
        <v>842</v>
      </c>
      <c r="F364" s="187">
        <f t="shared" si="57"/>
        <v>303</v>
      </c>
      <c r="G364" s="187">
        <f t="shared" si="57"/>
        <v>0</v>
      </c>
      <c r="H364" s="159">
        <f t="shared" si="58"/>
        <v>303</v>
      </c>
      <c r="I364" s="159">
        <f t="shared" si="29"/>
        <v>0</v>
      </c>
    </row>
    <row r="365" spans="1:9" s="42" customFormat="1" ht="25.5">
      <c r="A365" s="34"/>
      <c r="B365" s="34"/>
      <c r="C365" s="84" t="s">
        <v>228</v>
      </c>
      <c r="D365" s="84"/>
      <c r="E365" s="160" t="s">
        <v>229</v>
      </c>
      <c r="F365" s="187">
        <f t="shared" si="57"/>
        <v>303</v>
      </c>
      <c r="G365" s="187">
        <f t="shared" si="57"/>
        <v>0</v>
      </c>
      <c r="H365" s="159">
        <f t="shared" si="58"/>
        <v>303</v>
      </c>
      <c r="I365" s="159">
        <f t="shared" si="29"/>
        <v>0</v>
      </c>
    </row>
    <row r="366" spans="1:9" s="41" customFormat="1" ht="26.25" customHeight="1">
      <c r="A366" s="34"/>
      <c r="B366" s="34"/>
      <c r="C366" s="142"/>
      <c r="D366" s="84" t="s">
        <v>313</v>
      </c>
      <c r="E366" s="140" t="s">
        <v>518</v>
      </c>
      <c r="F366" s="187">
        <v>303</v>
      </c>
      <c r="G366" s="187">
        <v>0</v>
      </c>
      <c r="H366" s="159">
        <f t="shared" si="58"/>
        <v>303</v>
      </c>
      <c r="I366" s="159">
        <f t="shared" si="29"/>
        <v>0</v>
      </c>
    </row>
    <row r="367" spans="1:9" s="42" customFormat="1" ht="38.25">
      <c r="A367" s="34"/>
      <c r="B367" s="34"/>
      <c r="C367" s="155" t="s">
        <v>779</v>
      </c>
      <c r="D367" s="29"/>
      <c r="E367" s="165" t="s">
        <v>621</v>
      </c>
      <c r="F367" s="199">
        <f>F368</f>
        <v>25018.5</v>
      </c>
      <c r="G367" s="199">
        <f>G368</f>
        <v>4011.1</v>
      </c>
      <c r="H367" s="156">
        <f t="shared" si="58"/>
        <v>21007.4</v>
      </c>
      <c r="I367" s="156">
        <f t="shared" si="29"/>
        <v>16.03253592341667</v>
      </c>
    </row>
    <row r="368" spans="1:9" s="42" customFormat="1" ht="25.5">
      <c r="A368" s="34"/>
      <c r="B368" s="34"/>
      <c r="C368" s="162" t="s">
        <v>791</v>
      </c>
      <c r="D368" s="84"/>
      <c r="E368" s="166" t="s">
        <v>631</v>
      </c>
      <c r="F368" s="188">
        <f>F369+F372+F375+F378+F385</f>
        <v>25018.5</v>
      </c>
      <c r="G368" s="188">
        <f>G369+G372+G375+G378+G385</f>
        <v>4011.1</v>
      </c>
      <c r="H368" s="159">
        <f t="shared" si="58"/>
        <v>21007.4</v>
      </c>
      <c r="I368" s="159">
        <f t="shared" si="29"/>
        <v>16.03253592341667</v>
      </c>
    </row>
    <row r="369" spans="1:9" s="42" customFormat="1" ht="12.75">
      <c r="A369" s="34"/>
      <c r="B369" s="34"/>
      <c r="C369" s="84" t="s">
        <v>792</v>
      </c>
      <c r="D369" s="84"/>
      <c r="E369" s="163" t="s">
        <v>20</v>
      </c>
      <c r="F369" s="188">
        <f>F370</f>
        <v>10613.5</v>
      </c>
      <c r="G369" s="188">
        <f>G370</f>
        <v>3475.2</v>
      </c>
      <c r="H369" s="159">
        <f t="shared" si="58"/>
        <v>7138.3</v>
      </c>
      <c r="I369" s="159">
        <f t="shared" si="29"/>
        <v>32.743204409478494</v>
      </c>
    </row>
    <row r="370" spans="1:9" s="42" customFormat="1" ht="25.5">
      <c r="A370" s="34"/>
      <c r="B370" s="34"/>
      <c r="C370" s="84" t="s">
        <v>793</v>
      </c>
      <c r="D370" s="84"/>
      <c r="E370" s="163" t="s">
        <v>21</v>
      </c>
      <c r="F370" s="188">
        <f>F371</f>
        <v>10613.5</v>
      </c>
      <c r="G370" s="188">
        <f>G371</f>
        <v>3475.2</v>
      </c>
      <c r="H370" s="159">
        <f>F370-G370</f>
        <v>7138.3</v>
      </c>
      <c r="I370" s="159">
        <f t="shared" si="29"/>
        <v>32.743204409478494</v>
      </c>
    </row>
    <row r="371" spans="1:9" ht="25.5">
      <c r="A371" s="34"/>
      <c r="B371" s="34"/>
      <c r="C371" s="155"/>
      <c r="D371" s="84" t="s">
        <v>313</v>
      </c>
      <c r="E371" s="140" t="s">
        <v>518</v>
      </c>
      <c r="F371" s="188">
        <v>10613.5</v>
      </c>
      <c r="G371" s="188">
        <v>3475.2</v>
      </c>
      <c r="H371" s="159">
        <f aca="true" t="shared" si="59" ref="H371:H377">F371-G371</f>
        <v>7138.3</v>
      </c>
      <c r="I371" s="159">
        <f t="shared" si="29"/>
        <v>32.743204409478494</v>
      </c>
    </row>
    <row r="372" spans="1:9" ht="12.75">
      <c r="A372" s="34"/>
      <c r="B372" s="34"/>
      <c r="C372" s="142" t="s">
        <v>794</v>
      </c>
      <c r="D372" s="84"/>
      <c r="E372" s="163" t="s">
        <v>22</v>
      </c>
      <c r="F372" s="187">
        <f>F373</f>
        <v>9256.8</v>
      </c>
      <c r="G372" s="187">
        <f>G373</f>
        <v>178.4</v>
      </c>
      <c r="H372" s="159">
        <f t="shared" si="59"/>
        <v>9078.4</v>
      </c>
      <c r="I372" s="159">
        <f t="shared" si="29"/>
        <v>1.927231872785412</v>
      </c>
    </row>
    <row r="373" spans="1:9" ht="25.5">
      <c r="A373" s="34"/>
      <c r="B373" s="34"/>
      <c r="C373" s="142" t="s">
        <v>266</v>
      </c>
      <c r="D373" s="84"/>
      <c r="E373" s="163" t="s">
        <v>267</v>
      </c>
      <c r="F373" s="187">
        <f>F374</f>
        <v>9256.8</v>
      </c>
      <c r="G373" s="187">
        <f>G374</f>
        <v>178.4</v>
      </c>
      <c r="H373" s="159">
        <f t="shared" si="59"/>
        <v>9078.4</v>
      </c>
      <c r="I373" s="159">
        <f t="shared" si="29"/>
        <v>1.927231872785412</v>
      </c>
    </row>
    <row r="374" spans="1:9" ht="25.5">
      <c r="A374" s="34"/>
      <c r="B374" s="34"/>
      <c r="C374" s="142"/>
      <c r="D374" s="84" t="s">
        <v>313</v>
      </c>
      <c r="E374" s="140" t="s">
        <v>518</v>
      </c>
      <c r="F374" s="188">
        <v>9256.8</v>
      </c>
      <c r="G374" s="188">
        <v>178.4</v>
      </c>
      <c r="H374" s="159">
        <f t="shared" si="59"/>
        <v>9078.4</v>
      </c>
      <c r="I374" s="159">
        <f t="shared" si="29"/>
        <v>1.927231872785412</v>
      </c>
    </row>
    <row r="375" spans="1:9" ht="25.5" hidden="1">
      <c r="A375" s="34"/>
      <c r="B375" s="34"/>
      <c r="C375" s="142" t="s">
        <v>795</v>
      </c>
      <c r="D375" s="84"/>
      <c r="E375" s="163" t="s">
        <v>23</v>
      </c>
      <c r="F375" s="188">
        <f>F376</f>
        <v>0</v>
      </c>
      <c r="G375" s="188">
        <f>G376</f>
        <v>0</v>
      </c>
      <c r="H375" s="159">
        <f t="shared" si="59"/>
        <v>0</v>
      </c>
      <c r="I375" s="159" t="e">
        <f t="shared" si="29"/>
        <v>#DIV/0!</v>
      </c>
    </row>
    <row r="376" spans="1:9" ht="25.5" hidden="1">
      <c r="A376" s="34"/>
      <c r="B376" s="34"/>
      <c r="C376" s="142" t="s">
        <v>796</v>
      </c>
      <c r="D376" s="84"/>
      <c r="E376" s="163" t="s">
        <v>21</v>
      </c>
      <c r="F376" s="188">
        <f>F377</f>
        <v>0</v>
      </c>
      <c r="G376" s="188">
        <f>G377</f>
        <v>0</v>
      </c>
      <c r="H376" s="159">
        <f t="shared" si="59"/>
        <v>0</v>
      </c>
      <c r="I376" s="159" t="e">
        <f t="shared" si="29"/>
        <v>#DIV/0!</v>
      </c>
    </row>
    <row r="377" spans="1:9" ht="25.5" hidden="1">
      <c r="A377" s="34"/>
      <c r="B377" s="34"/>
      <c r="C377" s="142"/>
      <c r="D377" s="84" t="s">
        <v>313</v>
      </c>
      <c r="E377" s="140" t="s">
        <v>518</v>
      </c>
      <c r="F377" s="187">
        <v>0</v>
      </c>
      <c r="G377" s="187">
        <v>0</v>
      </c>
      <c r="H377" s="159">
        <f t="shared" si="59"/>
        <v>0</v>
      </c>
      <c r="I377" s="159" t="e">
        <f t="shared" si="29"/>
        <v>#DIV/0!</v>
      </c>
    </row>
    <row r="378" spans="1:9" ht="12.75">
      <c r="A378" s="34"/>
      <c r="B378" s="34"/>
      <c r="C378" s="142" t="s">
        <v>797</v>
      </c>
      <c r="D378" s="84"/>
      <c r="E378" s="163" t="s">
        <v>24</v>
      </c>
      <c r="F378" s="187">
        <f>F379+F381+F383</f>
        <v>5148.2</v>
      </c>
      <c r="G378" s="187">
        <f>G379+G381+G383</f>
        <v>357.5</v>
      </c>
      <c r="H378" s="187">
        <f>H379+H381+H383</f>
        <v>4790.7</v>
      </c>
      <c r="I378" s="159">
        <f t="shared" si="29"/>
        <v>6.944174662989005</v>
      </c>
    </row>
    <row r="379" spans="1:9" ht="25.5">
      <c r="A379" s="34"/>
      <c r="B379" s="34"/>
      <c r="C379" s="142" t="s">
        <v>268</v>
      </c>
      <c r="D379" s="84"/>
      <c r="E379" s="163" t="s">
        <v>269</v>
      </c>
      <c r="F379" s="187">
        <f>F380</f>
        <v>3093.2</v>
      </c>
      <c r="G379" s="187">
        <f>G380</f>
        <v>5.2</v>
      </c>
      <c r="H379" s="159">
        <f>F379-G379</f>
        <v>3088</v>
      </c>
      <c r="I379" s="159">
        <f t="shared" si="29"/>
        <v>0.1681106944264839</v>
      </c>
    </row>
    <row r="380" spans="1:9" ht="25.5">
      <c r="A380" s="34"/>
      <c r="B380" s="34"/>
      <c r="C380" s="142"/>
      <c r="D380" s="84" t="s">
        <v>313</v>
      </c>
      <c r="E380" s="140" t="s">
        <v>518</v>
      </c>
      <c r="F380" s="187">
        <v>3093.2</v>
      </c>
      <c r="G380" s="187">
        <v>5.2</v>
      </c>
      <c r="H380" s="159">
        <f>F380-G380</f>
        <v>3088</v>
      </c>
      <c r="I380" s="159">
        <f t="shared" si="29"/>
        <v>0.1681106944264839</v>
      </c>
    </row>
    <row r="381" spans="1:9" ht="25.5">
      <c r="A381" s="34"/>
      <c r="B381" s="34"/>
      <c r="C381" s="142" t="s">
        <v>270</v>
      </c>
      <c r="D381" s="84"/>
      <c r="E381" s="140" t="s">
        <v>271</v>
      </c>
      <c r="F381" s="187">
        <f>F382</f>
        <v>575</v>
      </c>
      <c r="G381" s="187">
        <f>G382</f>
        <v>32.5</v>
      </c>
      <c r="H381" s="187">
        <f>H382</f>
        <v>542.5</v>
      </c>
      <c r="I381" s="159">
        <f t="shared" si="29"/>
        <v>5.6521739130434785</v>
      </c>
    </row>
    <row r="382" spans="1:9" ht="25.5">
      <c r="A382" s="34"/>
      <c r="B382" s="34"/>
      <c r="C382" s="142"/>
      <c r="D382" s="84" t="s">
        <v>313</v>
      </c>
      <c r="E382" s="140" t="s">
        <v>518</v>
      </c>
      <c r="F382" s="187">
        <v>575</v>
      </c>
      <c r="G382" s="187">
        <v>32.5</v>
      </c>
      <c r="H382" s="159">
        <f>F382-G382</f>
        <v>542.5</v>
      </c>
      <c r="I382" s="159">
        <f t="shared" si="29"/>
        <v>5.6521739130434785</v>
      </c>
    </row>
    <row r="383" spans="1:9" ht="25.5">
      <c r="A383" s="34"/>
      <c r="B383" s="34"/>
      <c r="C383" s="142" t="s">
        <v>272</v>
      </c>
      <c r="D383" s="84"/>
      <c r="E383" s="140" t="s">
        <v>273</v>
      </c>
      <c r="F383" s="187">
        <f>F384</f>
        <v>1480</v>
      </c>
      <c r="G383" s="187">
        <f>G384</f>
        <v>319.8</v>
      </c>
      <c r="H383" s="187">
        <f>H384</f>
        <v>1160.2</v>
      </c>
      <c r="I383" s="159">
        <f>G383/F383*100</f>
        <v>21.60810810810811</v>
      </c>
    </row>
    <row r="384" spans="1:9" ht="25.5">
      <c r="A384" s="34"/>
      <c r="B384" s="34"/>
      <c r="C384" s="142"/>
      <c r="D384" s="84" t="s">
        <v>313</v>
      </c>
      <c r="E384" s="140" t="s">
        <v>518</v>
      </c>
      <c r="F384" s="187">
        <v>1480</v>
      </c>
      <c r="G384" s="187">
        <v>319.8</v>
      </c>
      <c r="H384" s="159">
        <f>F384-G384</f>
        <v>1160.2</v>
      </c>
      <c r="I384" s="159">
        <f>G384/F384*100</f>
        <v>21.60810810810811</v>
      </c>
    </row>
    <row r="385" spans="1:9" s="24" customFormat="1" ht="38.25" hidden="1">
      <c r="A385" s="34"/>
      <c r="B385" s="34"/>
      <c r="C385" s="142" t="s">
        <v>798</v>
      </c>
      <c r="D385" s="84"/>
      <c r="E385" s="163" t="s">
        <v>25</v>
      </c>
      <c r="F385" s="187">
        <f>F386</f>
        <v>0</v>
      </c>
      <c r="G385" s="187">
        <f>G386</f>
        <v>0</v>
      </c>
      <c r="H385" s="159">
        <f>F385-G385</f>
        <v>0</v>
      </c>
      <c r="I385" s="159" t="e">
        <f t="shared" si="29"/>
        <v>#DIV/0!</v>
      </c>
    </row>
    <row r="386" spans="1:9" ht="25.5" hidden="1">
      <c r="A386" s="34"/>
      <c r="B386" s="34"/>
      <c r="C386" s="142" t="s">
        <v>799</v>
      </c>
      <c r="D386" s="84"/>
      <c r="E386" s="163" t="s">
        <v>21</v>
      </c>
      <c r="F386" s="187">
        <f>F387</f>
        <v>0</v>
      </c>
      <c r="G386" s="187">
        <f>G387</f>
        <v>0</v>
      </c>
      <c r="H386" s="159">
        <f>F386-G386</f>
        <v>0</v>
      </c>
      <c r="I386" s="159" t="e">
        <f t="shared" si="29"/>
        <v>#DIV/0!</v>
      </c>
    </row>
    <row r="387" spans="1:9" ht="25.5" hidden="1">
      <c r="A387" s="34"/>
      <c r="B387" s="34"/>
      <c r="C387" s="142"/>
      <c r="D387" s="84" t="s">
        <v>313</v>
      </c>
      <c r="E387" s="140" t="s">
        <v>518</v>
      </c>
      <c r="F387" s="187">
        <v>0</v>
      </c>
      <c r="G387" s="187">
        <v>0</v>
      </c>
      <c r="H387" s="159">
        <f>F387-G387</f>
        <v>0</v>
      </c>
      <c r="I387" s="159" t="e">
        <f t="shared" si="29"/>
        <v>#DIV/0!</v>
      </c>
    </row>
    <row r="388" spans="1:9" ht="51">
      <c r="A388" s="34"/>
      <c r="B388" s="34"/>
      <c r="C388" s="155" t="s">
        <v>155</v>
      </c>
      <c r="D388" s="29"/>
      <c r="E388" s="185" t="s">
        <v>206</v>
      </c>
      <c r="F388" s="199">
        <f>F389+F392</f>
        <v>500</v>
      </c>
      <c r="G388" s="199">
        <f>G389+G392</f>
        <v>0</v>
      </c>
      <c r="H388" s="199">
        <f>H389+H392</f>
        <v>500</v>
      </c>
      <c r="I388" s="156">
        <f t="shared" si="29"/>
        <v>0</v>
      </c>
    </row>
    <row r="389" spans="1:9" ht="25.5" hidden="1">
      <c r="A389" s="34"/>
      <c r="B389" s="34"/>
      <c r="C389" s="142" t="s">
        <v>156</v>
      </c>
      <c r="D389" s="84"/>
      <c r="E389" s="140" t="s">
        <v>207</v>
      </c>
      <c r="F389" s="187">
        <f aca="true" t="shared" si="60" ref="F389:H390">F390</f>
        <v>0</v>
      </c>
      <c r="G389" s="187">
        <f t="shared" si="60"/>
        <v>0</v>
      </c>
      <c r="H389" s="187">
        <f t="shared" si="60"/>
        <v>0</v>
      </c>
      <c r="I389" s="159" t="e">
        <f t="shared" si="29"/>
        <v>#DIV/0!</v>
      </c>
    </row>
    <row r="390" spans="1:9" ht="25.5" hidden="1">
      <c r="A390" s="34"/>
      <c r="B390" s="34"/>
      <c r="C390" s="142" t="s">
        <v>201</v>
      </c>
      <c r="D390" s="84"/>
      <c r="E390" s="183" t="s">
        <v>203</v>
      </c>
      <c r="F390" s="187">
        <f t="shared" si="60"/>
        <v>0</v>
      </c>
      <c r="G390" s="187">
        <f t="shared" si="60"/>
        <v>0</v>
      </c>
      <c r="H390" s="187">
        <f t="shared" si="60"/>
        <v>0</v>
      </c>
      <c r="I390" s="159" t="e">
        <f t="shared" si="29"/>
        <v>#DIV/0!</v>
      </c>
    </row>
    <row r="391" spans="1:9" ht="25.5" hidden="1">
      <c r="A391" s="34"/>
      <c r="B391" s="34"/>
      <c r="C391" s="142"/>
      <c r="D391" s="84" t="s">
        <v>313</v>
      </c>
      <c r="E391" s="140" t="s">
        <v>518</v>
      </c>
      <c r="F391" s="187">
        <v>0</v>
      </c>
      <c r="G391" s="187">
        <v>0</v>
      </c>
      <c r="H391" s="159">
        <f>F391-G391</f>
        <v>0</v>
      </c>
      <c r="I391" s="159" t="e">
        <f t="shared" si="29"/>
        <v>#DIV/0!</v>
      </c>
    </row>
    <row r="392" spans="1:9" ht="38.25">
      <c r="A392" s="34"/>
      <c r="B392" s="34"/>
      <c r="C392" s="142" t="s">
        <v>158</v>
      </c>
      <c r="D392" s="84"/>
      <c r="E392" s="140" t="s">
        <v>205</v>
      </c>
      <c r="F392" s="187">
        <f aca="true" t="shared" si="61" ref="F392:H393">F393</f>
        <v>500</v>
      </c>
      <c r="G392" s="187">
        <f t="shared" si="61"/>
        <v>0</v>
      </c>
      <c r="H392" s="187">
        <f t="shared" si="61"/>
        <v>500</v>
      </c>
      <c r="I392" s="159">
        <f t="shared" si="29"/>
        <v>0</v>
      </c>
    </row>
    <row r="393" spans="1:9" ht="25.5">
      <c r="A393" s="34"/>
      <c r="B393" s="34"/>
      <c r="C393" s="142" t="s">
        <v>159</v>
      </c>
      <c r="D393" s="84"/>
      <c r="E393" s="140" t="s">
        <v>203</v>
      </c>
      <c r="F393" s="187">
        <f t="shared" si="61"/>
        <v>500</v>
      </c>
      <c r="G393" s="187">
        <f t="shared" si="61"/>
        <v>0</v>
      </c>
      <c r="H393" s="187">
        <f t="shared" si="61"/>
        <v>500</v>
      </c>
      <c r="I393" s="159">
        <f t="shared" si="29"/>
        <v>0</v>
      </c>
    </row>
    <row r="394" spans="1:9" ht="25.5">
      <c r="A394" s="34"/>
      <c r="B394" s="34"/>
      <c r="C394" s="142"/>
      <c r="D394" s="84" t="s">
        <v>313</v>
      </c>
      <c r="E394" s="140" t="s">
        <v>518</v>
      </c>
      <c r="F394" s="187">
        <v>500</v>
      </c>
      <c r="G394" s="187">
        <v>0</v>
      </c>
      <c r="H394" s="159">
        <f>F394-G394</f>
        <v>500</v>
      </c>
      <c r="I394" s="159">
        <f t="shared" si="29"/>
        <v>0</v>
      </c>
    </row>
    <row r="395" spans="1:9" s="42" customFormat="1" ht="25.5">
      <c r="A395" s="20"/>
      <c r="B395" s="29" t="s">
        <v>446</v>
      </c>
      <c r="C395" s="155"/>
      <c r="D395" s="29"/>
      <c r="E395" s="186" t="s">
        <v>447</v>
      </c>
      <c r="F395" s="199">
        <f>F396+F403</f>
        <v>14303.8</v>
      </c>
      <c r="G395" s="199">
        <f>G396+G403</f>
        <v>2734.2</v>
      </c>
      <c r="H395" s="199">
        <f>H396+H403</f>
        <v>11569.599999999999</v>
      </c>
      <c r="I395" s="156">
        <f t="shared" si="29"/>
        <v>19.11520015660174</v>
      </c>
    </row>
    <row r="396" spans="1:9" s="42" customFormat="1" ht="25.5">
      <c r="A396" s="34"/>
      <c r="B396" s="34"/>
      <c r="C396" s="155" t="s">
        <v>752</v>
      </c>
      <c r="D396" s="29"/>
      <c r="E396" s="136" t="s">
        <v>624</v>
      </c>
      <c r="F396" s="200">
        <f aca="true" t="shared" si="62" ref="F396:G398">F397</f>
        <v>5638.9</v>
      </c>
      <c r="G396" s="200">
        <f t="shared" si="62"/>
        <v>878.5</v>
      </c>
      <c r="H396" s="156">
        <f aca="true" t="shared" si="63" ref="H396:H402">F396-G396</f>
        <v>4760.4</v>
      </c>
      <c r="I396" s="156">
        <f t="shared" si="29"/>
        <v>15.579279646739613</v>
      </c>
    </row>
    <row r="397" spans="1:9" s="42" customFormat="1" ht="51">
      <c r="A397" s="34"/>
      <c r="B397" s="34"/>
      <c r="C397" s="162" t="s">
        <v>760</v>
      </c>
      <c r="D397" s="84"/>
      <c r="E397" s="195" t="s">
        <v>632</v>
      </c>
      <c r="F397" s="187">
        <f t="shared" si="62"/>
        <v>5638.9</v>
      </c>
      <c r="G397" s="187">
        <f t="shared" si="62"/>
        <v>878.5</v>
      </c>
      <c r="H397" s="159">
        <f t="shared" si="63"/>
        <v>4760.4</v>
      </c>
      <c r="I397" s="159">
        <f t="shared" si="29"/>
        <v>15.579279646739613</v>
      </c>
    </row>
    <row r="398" spans="1:9" s="42" customFormat="1" ht="25.5">
      <c r="A398" s="34"/>
      <c r="B398" s="34"/>
      <c r="C398" s="142" t="s">
        <v>761</v>
      </c>
      <c r="D398" s="84"/>
      <c r="E398" s="160" t="s">
        <v>1</v>
      </c>
      <c r="F398" s="187">
        <f t="shared" si="62"/>
        <v>5638.9</v>
      </c>
      <c r="G398" s="187">
        <f t="shared" si="62"/>
        <v>878.5</v>
      </c>
      <c r="H398" s="159">
        <f t="shared" si="63"/>
        <v>4760.4</v>
      </c>
      <c r="I398" s="159">
        <f t="shared" si="29"/>
        <v>15.579279646739613</v>
      </c>
    </row>
    <row r="399" spans="1:9" s="42" customFormat="1" ht="25.5">
      <c r="A399" s="34"/>
      <c r="B399" s="34"/>
      <c r="C399" s="142" t="s">
        <v>762</v>
      </c>
      <c r="D399" s="84"/>
      <c r="E399" s="160" t="s">
        <v>864</v>
      </c>
      <c r="F399" s="187">
        <f>F400+F401+F402</f>
        <v>5638.9</v>
      </c>
      <c r="G399" s="187">
        <f>G400+G401+G402</f>
        <v>878.5</v>
      </c>
      <c r="H399" s="159">
        <f t="shared" si="63"/>
        <v>4760.4</v>
      </c>
      <c r="I399" s="159">
        <f t="shared" si="29"/>
        <v>15.579279646739613</v>
      </c>
    </row>
    <row r="400" spans="1:9" s="42" customFormat="1" ht="51">
      <c r="A400" s="34"/>
      <c r="B400" s="34"/>
      <c r="C400" s="142"/>
      <c r="D400" s="84" t="s">
        <v>312</v>
      </c>
      <c r="E400" s="140" t="s">
        <v>517</v>
      </c>
      <c r="F400" s="141">
        <v>4603.7</v>
      </c>
      <c r="G400" s="141">
        <v>753.6</v>
      </c>
      <c r="H400" s="159">
        <f t="shared" si="63"/>
        <v>3850.1</v>
      </c>
      <c r="I400" s="159">
        <f t="shared" si="29"/>
        <v>16.369441970588873</v>
      </c>
    </row>
    <row r="401" spans="1:9" s="42" customFormat="1" ht="25.5">
      <c r="A401" s="34"/>
      <c r="B401" s="34"/>
      <c r="C401" s="142"/>
      <c r="D401" s="84" t="s">
        <v>313</v>
      </c>
      <c r="E401" s="140" t="s">
        <v>518</v>
      </c>
      <c r="F401" s="141">
        <f>518+516.5</f>
        <v>1034.5</v>
      </c>
      <c r="G401" s="141">
        <f>82.7+42.2</f>
        <v>124.9</v>
      </c>
      <c r="H401" s="159">
        <f t="shared" si="63"/>
        <v>909.6</v>
      </c>
      <c r="I401" s="159">
        <f t="shared" si="29"/>
        <v>12.07346544224263</v>
      </c>
    </row>
    <row r="402" spans="1:9" s="42" customFormat="1" ht="12.75">
      <c r="A402" s="34"/>
      <c r="B402" s="34"/>
      <c r="C402" s="142"/>
      <c r="D402" s="84" t="s">
        <v>314</v>
      </c>
      <c r="E402" s="140" t="s">
        <v>315</v>
      </c>
      <c r="F402" s="141">
        <v>0.7</v>
      </c>
      <c r="G402" s="141">
        <v>0</v>
      </c>
      <c r="H402" s="159">
        <f t="shared" si="63"/>
        <v>0.7</v>
      </c>
      <c r="I402" s="159">
        <f t="shared" si="29"/>
        <v>0</v>
      </c>
    </row>
    <row r="403" spans="1:9" ht="38.25">
      <c r="A403" s="34"/>
      <c r="B403" s="34"/>
      <c r="C403" s="155" t="s">
        <v>779</v>
      </c>
      <c r="D403" s="29"/>
      <c r="E403" s="165" t="s">
        <v>621</v>
      </c>
      <c r="F403" s="199">
        <f>F404</f>
        <v>8664.9</v>
      </c>
      <c r="G403" s="199">
        <f aca="true" t="shared" si="64" ref="G403:H405">G404</f>
        <v>1855.7</v>
      </c>
      <c r="H403" s="199">
        <f t="shared" si="64"/>
        <v>6809.2</v>
      </c>
      <c r="I403" s="156">
        <f t="shared" si="29"/>
        <v>21.41628870500525</v>
      </c>
    </row>
    <row r="404" spans="1:9" ht="38.25">
      <c r="A404" s="34"/>
      <c r="B404" s="34"/>
      <c r="C404" s="162" t="s">
        <v>800</v>
      </c>
      <c r="D404" s="84"/>
      <c r="E404" s="166" t="s">
        <v>634</v>
      </c>
      <c r="F404" s="187">
        <f>F405</f>
        <v>8664.9</v>
      </c>
      <c r="G404" s="187">
        <f t="shared" si="64"/>
        <v>1855.7</v>
      </c>
      <c r="H404" s="187">
        <f t="shared" si="64"/>
        <v>6809.2</v>
      </c>
      <c r="I404" s="159">
        <f t="shared" si="29"/>
        <v>21.41628870500525</v>
      </c>
    </row>
    <row r="405" spans="1:9" ht="25.5">
      <c r="A405" s="34"/>
      <c r="B405" s="34"/>
      <c r="C405" s="142" t="s">
        <v>801</v>
      </c>
      <c r="D405" s="84"/>
      <c r="E405" s="160" t="s">
        <v>1</v>
      </c>
      <c r="F405" s="187">
        <f>F406</f>
        <v>8664.9</v>
      </c>
      <c r="G405" s="187">
        <f t="shared" si="64"/>
        <v>1855.7</v>
      </c>
      <c r="H405" s="187">
        <f t="shared" si="64"/>
        <v>6809.2</v>
      </c>
      <c r="I405" s="159">
        <f t="shared" si="29"/>
        <v>21.41628870500525</v>
      </c>
    </row>
    <row r="406" spans="1:9" ht="25.5">
      <c r="A406" s="34"/>
      <c r="B406" s="34"/>
      <c r="C406" s="142" t="s">
        <v>802</v>
      </c>
      <c r="D406" s="84"/>
      <c r="E406" s="160" t="s">
        <v>864</v>
      </c>
      <c r="F406" s="187">
        <f>F407+F408+F409</f>
        <v>8664.9</v>
      </c>
      <c r="G406" s="187">
        <f>G407+G408+G409</f>
        <v>1855.7</v>
      </c>
      <c r="H406" s="187">
        <f>H407+H408+H409</f>
        <v>6809.2</v>
      </c>
      <c r="I406" s="159">
        <f t="shared" si="29"/>
        <v>21.41628870500525</v>
      </c>
    </row>
    <row r="407" spans="1:9" ht="51">
      <c r="A407" s="34"/>
      <c r="B407" s="34"/>
      <c r="C407" s="142"/>
      <c r="D407" s="84" t="s">
        <v>312</v>
      </c>
      <c r="E407" s="140" t="s">
        <v>517</v>
      </c>
      <c r="F407" s="187">
        <v>7155.8</v>
      </c>
      <c r="G407" s="187">
        <v>1634.8</v>
      </c>
      <c r="H407" s="159">
        <f aca="true" t="shared" si="65" ref="H407:H416">F407-G407</f>
        <v>5521</v>
      </c>
      <c r="I407" s="159">
        <f t="shared" si="29"/>
        <v>22.845803404231532</v>
      </c>
    </row>
    <row r="408" spans="1:9" ht="25.5">
      <c r="A408" s="34"/>
      <c r="B408" s="34"/>
      <c r="C408" s="155"/>
      <c r="D408" s="84" t="s">
        <v>313</v>
      </c>
      <c r="E408" s="140" t="s">
        <v>518</v>
      </c>
      <c r="F408" s="187">
        <v>1039.2</v>
      </c>
      <c r="G408" s="187">
        <v>220.9</v>
      </c>
      <c r="H408" s="159">
        <f t="shared" si="65"/>
        <v>818.3000000000001</v>
      </c>
      <c r="I408" s="159">
        <f t="shared" si="29"/>
        <v>21.256735950731333</v>
      </c>
    </row>
    <row r="409" spans="1:9" ht="12.75">
      <c r="A409" s="34"/>
      <c r="B409" s="34"/>
      <c r="C409" s="142"/>
      <c r="D409" s="84" t="s">
        <v>314</v>
      </c>
      <c r="E409" s="140" t="s">
        <v>315</v>
      </c>
      <c r="F409" s="187">
        <v>469.9</v>
      </c>
      <c r="G409" s="187">
        <v>0</v>
      </c>
      <c r="H409" s="159">
        <f t="shared" si="65"/>
        <v>469.9</v>
      </c>
      <c r="I409" s="159">
        <f t="shared" si="29"/>
        <v>0</v>
      </c>
    </row>
    <row r="410" spans="1:9" ht="12.75">
      <c r="A410" s="34"/>
      <c r="B410" s="20" t="s">
        <v>441</v>
      </c>
      <c r="C410" s="33"/>
      <c r="D410" s="20"/>
      <c r="E410" s="31" t="s">
        <v>453</v>
      </c>
      <c r="F410" s="199">
        <f aca="true" t="shared" si="66" ref="F410:G415">F411</f>
        <v>50</v>
      </c>
      <c r="G410" s="199">
        <f t="shared" si="66"/>
        <v>0</v>
      </c>
      <c r="H410" s="156">
        <f t="shared" si="65"/>
        <v>50</v>
      </c>
      <c r="I410" s="156">
        <f t="shared" si="29"/>
        <v>0</v>
      </c>
    </row>
    <row r="411" spans="1:9" ht="12.75">
      <c r="A411" s="34"/>
      <c r="B411" s="20" t="s">
        <v>442</v>
      </c>
      <c r="C411" s="33"/>
      <c r="D411" s="20"/>
      <c r="E411" s="31" t="s">
        <v>443</v>
      </c>
      <c r="F411" s="199">
        <f t="shared" si="66"/>
        <v>50</v>
      </c>
      <c r="G411" s="199">
        <f t="shared" si="66"/>
        <v>0</v>
      </c>
      <c r="H411" s="156">
        <f t="shared" si="65"/>
        <v>50</v>
      </c>
      <c r="I411" s="156">
        <f t="shared" si="29"/>
        <v>0</v>
      </c>
    </row>
    <row r="412" spans="1:9" ht="63.75">
      <c r="A412" s="34"/>
      <c r="B412" s="34"/>
      <c r="C412" s="155" t="s">
        <v>718</v>
      </c>
      <c r="D412" s="29"/>
      <c r="E412" s="136" t="s">
        <v>635</v>
      </c>
      <c r="F412" s="199">
        <f t="shared" si="66"/>
        <v>50</v>
      </c>
      <c r="G412" s="199">
        <f t="shared" si="66"/>
        <v>0</v>
      </c>
      <c r="H412" s="156">
        <f t="shared" si="65"/>
        <v>50</v>
      </c>
      <c r="I412" s="156">
        <f t="shared" si="29"/>
        <v>0</v>
      </c>
    </row>
    <row r="413" spans="1:9" ht="12.75">
      <c r="A413" s="34"/>
      <c r="B413" s="34"/>
      <c r="C413" s="162" t="s">
        <v>719</v>
      </c>
      <c r="D413" s="84"/>
      <c r="E413" s="158" t="s">
        <v>639</v>
      </c>
      <c r="F413" s="187">
        <f t="shared" si="66"/>
        <v>50</v>
      </c>
      <c r="G413" s="187">
        <f t="shared" si="66"/>
        <v>0</v>
      </c>
      <c r="H413" s="159">
        <f t="shared" si="65"/>
        <v>50</v>
      </c>
      <c r="I413" s="159">
        <f t="shared" si="29"/>
        <v>0</v>
      </c>
    </row>
    <row r="414" spans="1:9" ht="38.25">
      <c r="A414" s="34"/>
      <c r="B414" s="34"/>
      <c r="C414" s="142" t="s">
        <v>728</v>
      </c>
      <c r="D414" s="84"/>
      <c r="E414" s="160" t="s">
        <v>869</v>
      </c>
      <c r="F414" s="187">
        <f t="shared" si="66"/>
        <v>50</v>
      </c>
      <c r="G414" s="187">
        <f t="shared" si="66"/>
        <v>0</v>
      </c>
      <c r="H414" s="159">
        <f t="shared" si="65"/>
        <v>50</v>
      </c>
      <c r="I414" s="159">
        <f t="shared" si="29"/>
        <v>0</v>
      </c>
    </row>
    <row r="415" spans="1:9" ht="38.25">
      <c r="A415" s="34"/>
      <c r="B415" s="34"/>
      <c r="C415" s="142" t="s">
        <v>729</v>
      </c>
      <c r="D415" s="84"/>
      <c r="E415" s="160" t="s">
        <v>870</v>
      </c>
      <c r="F415" s="187">
        <f t="shared" si="66"/>
        <v>50</v>
      </c>
      <c r="G415" s="187">
        <f t="shared" si="66"/>
        <v>0</v>
      </c>
      <c r="H415" s="159">
        <f t="shared" si="65"/>
        <v>50</v>
      </c>
      <c r="I415" s="159">
        <f t="shared" si="29"/>
        <v>0</v>
      </c>
    </row>
    <row r="416" spans="1:9" ht="25.5">
      <c r="A416" s="34"/>
      <c r="B416" s="34"/>
      <c r="C416" s="142"/>
      <c r="D416" s="84" t="s">
        <v>313</v>
      </c>
      <c r="E416" s="140" t="s">
        <v>518</v>
      </c>
      <c r="F416" s="187">
        <v>50</v>
      </c>
      <c r="G416" s="187">
        <v>0</v>
      </c>
      <c r="H416" s="159">
        <f t="shared" si="65"/>
        <v>50</v>
      </c>
      <c r="I416" s="159">
        <f t="shared" si="29"/>
        <v>0</v>
      </c>
    </row>
    <row r="417" spans="1:9" s="42" customFormat="1" ht="53.25" customHeight="1">
      <c r="A417" s="20" t="s">
        <v>383</v>
      </c>
      <c r="B417" s="20"/>
      <c r="C417" s="20"/>
      <c r="D417" s="20"/>
      <c r="E417" s="31" t="s">
        <v>434</v>
      </c>
      <c r="F417" s="199">
        <f>F433+F464+F499+F418+F492</f>
        <v>49793.1</v>
      </c>
      <c r="G417" s="199">
        <f>G433+G464+G499+G418+G492</f>
        <v>13213.2</v>
      </c>
      <c r="H417" s="199">
        <f>H433+H464+H499+H418+H492</f>
        <v>36579.9</v>
      </c>
      <c r="I417" s="156">
        <f t="shared" si="29"/>
        <v>26.536206823837038</v>
      </c>
    </row>
    <row r="418" spans="1:9" s="42" customFormat="1" ht="21" customHeight="1">
      <c r="A418" s="20"/>
      <c r="B418" s="20" t="s">
        <v>396</v>
      </c>
      <c r="C418" s="20"/>
      <c r="D418" s="20"/>
      <c r="E418" s="32" t="s">
        <v>397</v>
      </c>
      <c r="F418" s="199">
        <f>F419</f>
        <v>32</v>
      </c>
      <c r="G418" s="199">
        <f>G419</f>
        <v>0</v>
      </c>
      <c r="H418" s="199">
        <f>H419</f>
        <v>32</v>
      </c>
      <c r="I418" s="156">
        <f t="shared" si="29"/>
        <v>0</v>
      </c>
    </row>
    <row r="419" spans="1:9" s="42" customFormat="1" ht="22.5" customHeight="1">
      <c r="A419" s="20"/>
      <c r="B419" s="20" t="s">
        <v>452</v>
      </c>
      <c r="C419" s="20"/>
      <c r="D419" s="20"/>
      <c r="E419" s="31" t="s">
        <v>407</v>
      </c>
      <c r="F419" s="199">
        <f>F420+F428</f>
        <v>32</v>
      </c>
      <c r="G419" s="199">
        <f>G420+G428</f>
        <v>0</v>
      </c>
      <c r="H419" s="199">
        <f>H420+H428</f>
        <v>32</v>
      </c>
      <c r="I419" s="156">
        <f t="shared" si="29"/>
        <v>0</v>
      </c>
    </row>
    <row r="420" spans="1:9" s="42" customFormat="1" ht="60.75" customHeight="1">
      <c r="A420" s="20"/>
      <c r="B420" s="20"/>
      <c r="C420" s="155" t="s">
        <v>699</v>
      </c>
      <c r="D420" s="29"/>
      <c r="E420" s="136" t="s">
        <v>605</v>
      </c>
      <c r="F420" s="199">
        <f>F421+F424</f>
        <v>32</v>
      </c>
      <c r="G420" s="199">
        <f>G421+G424</f>
        <v>0</v>
      </c>
      <c r="H420" s="199">
        <f>H421+H424</f>
        <v>32</v>
      </c>
      <c r="I420" s="156">
        <f t="shared" si="29"/>
        <v>0</v>
      </c>
    </row>
    <row r="421" spans="1:9" s="42" customFormat="1" ht="42" customHeight="1">
      <c r="A421" s="20"/>
      <c r="B421" s="20"/>
      <c r="C421" s="162" t="s">
        <v>702</v>
      </c>
      <c r="D421" s="170"/>
      <c r="E421" s="158" t="s">
        <v>852</v>
      </c>
      <c r="F421" s="187">
        <f aca="true" t="shared" si="67" ref="F421:H422">F422</f>
        <v>10</v>
      </c>
      <c r="G421" s="187">
        <f t="shared" si="67"/>
        <v>0</v>
      </c>
      <c r="H421" s="187">
        <f t="shared" si="67"/>
        <v>10</v>
      </c>
      <c r="I421" s="159">
        <f t="shared" si="29"/>
        <v>0</v>
      </c>
    </row>
    <row r="422" spans="1:9" s="42" customFormat="1" ht="33.75" customHeight="1">
      <c r="A422" s="20"/>
      <c r="B422" s="20"/>
      <c r="C422" s="142" t="s">
        <v>703</v>
      </c>
      <c r="D422" s="84"/>
      <c r="E422" s="160" t="s">
        <v>853</v>
      </c>
      <c r="F422" s="187">
        <f t="shared" si="67"/>
        <v>10</v>
      </c>
      <c r="G422" s="187">
        <f t="shared" si="67"/>
        <v>0</v>
      </c>
      <c r="H422" s="187">
        <f t="shared" si="67"/>
        <v>10</v>
      </c>
      <c r="I422" s="159">
        <f t="shared" si="29"/>
        <v>0</v>
      </c>
    </row>
    <row r="423" spans="1:9" s="42" customFormat="1" ht="33" customHeight="1">
      <c r="A423" s="20"/>
      <c r="B423" s="20"/>
      <c r="C423" s="142"/>
      <c r="D423" s="84" t="s">
        <v>321</v>
      </c>
      <c r="E423" s="140" t="s">
        <v>518</v>
      </c>
      <c r="F423" s="187">
        <v>10</v>
      </c>
      <c r="G423" s="187">
        <v>0</v>
      </c>
      <c r="H423" s="159">
        <f>F423-G423</f>
        <v>10</v>
      </c>
      <c r="I423" s="159">
        <f t="shared" si="29"/>
        <v>0</v>
      </c>
    </row>
    <row r="424" spans="1:9" s="42" customFormat="1" ht="38.25" customHeight="1">
      <c r="A424" s="20"/>
      <c r="B424" s="20"/>
      <c r="C424" s="162" t="s">
        <v>704</v>
      </c>
      <c r="D424" s="84"/>
      <c r="E424" s="158" t="s">
        <v>606</v>
      </c>
      <c r="F424" s="187">
        <f>F425</f>
        <v>22</v>
      </c>
      <c r="G424" s="187">
        <f aca="true" t="shared" si="68" ref="G424:H426">G425</f>
        <v>0</v>
      </c>
      <c r="H424" s="187">
        <f t="shared" si="68"/>
        <v>22</v>
      </c>
      <c r="I424" s="159">
        <f t="shared" si="29"/>
        <v>0</v>
      </c>
    </row>
    <row r="425" spans="1:9" s="42" customFormat="1" ht="39.75" customHeight="1">
      <c r="A425" s="20"/>
      <c r="B425" s="20"/>
      <c r="C425" s="142" t="s">
        <v>705</v>
      </c>
      <c r="D425" s="84"/>
      <c r="E425" s="160" t="s">
        <v>854</v>
      </c>
      <c r="F425" s="187">
        <f>F426</f>
        <v>22</v>
      </c>
      <c r="G425" s="187">
        <f t="shared" si="68"/>
        <v>0</v>
      </c>
      <c r="H425" s="187">
        <f t="shared" si="68"/>
        <v>22</v>
      </c>
      <c r="I425" s="159">
        <f t="shared" si="29"/>
        <v>0</v>
      </c>
    </row>
    <row r="426" spans="1:9" s="42" customFormat="1" ht="36.75" customHeight="1">
      <c r="A426" s="20"/>
      <c r="B426" s="20"/>
      <c r="C426" s="142" t="s">
        <v>706</v>
      </c>
      <c r="D426" s="84"/>
      <c r="E426" s="160" t="s">
        <v>855</v>
      </c>
      <c r="F426" s="187">
        <f>F427</f>
        <v>22</v>
      </c>
      <c r="G426" s="187">
        <f t="shared" si="68"/>
        <v>0</v>
      </c>
      <c r="H426" s="187">
        <f t="shared" si="68"/>
        <v>22</v>
      </c>
      <c r="I426" s="159">
        <f t="shared" si="29"/>
        <v>0</v>
      </c>
    </row>
    <row r="427" spans="1:9" s="42" customFormat="1" ht="33" customHeight="1">
      <c r="A427" s="20"/>
      <c r="B427" s="20"/>
      <c r="C427" s="142"/>
      <c r="D427" s="84" t="s">
        <v>313</v>
      </c>
      <c r="E427" s="140" t="s">
        <v>518</v>
      </c>
      <c r="F427" s="187">
        <v>22</v>
      </c>
      <c r="G427" s="187">
        <v>0</v>
      </c>
      <c r="H427" s="159">
        <f aca="true" t="shared" si="69" ref="H427:H449">F427-G427</f>
        <v>22</v>
      </c>
      <c r="I427" s="159">
        <f t="shared" si="29"/>
        <v>0</v>
      </c>
    </row>
    <row r="428" spans="1:9" s="42" customFormat="1" ht="33" customHeight="1" hidden="1">
      <c r="A428" s="20"/>
      <c r="B428" s="20"/>
      <c r="C428" s="155" t="s">
        <v>813</v>
      </c>
      <c r="D428" s="29"/>
      <c r="E428" s="165" t="s">
        <v>609</v>
      </c>
      <c r="F428" s="199">
        <f>F429+F431</f>
        <v>0</v>
      </c>
      <c r="G428" s="199">
        <f>G429+G431</f>
        <v>0</v>
      </c>
      <c r="H428" s="199">
        <f>H429+H431</f>
        <v>0</v>
      </c>
      <c r="I428" s="156" t="e">
        <f t="shared" si="29"/>
        <v>#DIV/0!</v>
      </c>
    </row>
    <row r="429" spans="1:9" s="42" customFormat="1" ht="33" customHeight="1" hidden="1">
      <c r="A429" s="20"/>
      <c r="B429" s="20"/>
      <c r="C429" s="142" t="s">
        <v>77</v>
      </c>
      <c r="D429" s="84"/>
      <c r="E429" s="140" t="s">
        <v>78</v>
      </c>
      <c r="F429" s="187">
        <f>F430</f>
        <v>0</v>
      </c>
      <c r="G429" s="187">
        <f>G430</f>
        <v>0</v>
      </c>
      <c r="H429" s="187">
        <f>H430</f>
        <v>0</v>
      </c>
      <c r="I429" s="159" t="e">
        <f t="shared" si="29"/>
        <v>#DIV/0!</v>
      </c>
    </row>
    <row r="430" spans="1:9" s="42" customFormat="1" ht="33" customHeight="1" hidden="1">
      <c r="A430" s="20"/>
      <c r="B430" s="20"/>
      <c r="C430" s="142"/>
      <c r="D430" s="84" t="s">
        <v>321</v>
      </c>
      <c r="E430" s="140" t="s">
        <v>322</v>
      </c>
      <c r="F430" s="187">
        <v>0</v>
      </c>
      <c r="G430" s="187">
        <v>0</v>
      </c>
      <c r="H430" s="159">
        <f t="shared" si="69"/>
        <v>0</v>
      </c>
      <c r="I430" s="159" t="e">
        <f t="shared" si="29"/>
        <v>#DIV/0!</v>
      </c>
    </row>
    <row r="431" spans="1:9" s="42" customFormat="1" ht="33" customHeight="1" hidden="1">
      <c r="A431" s="20"/>
      <c r="B431" s="20"/>
      <c r="C431" s="142" t="s">
        <v>191</v>
      </c>
      <c r="D431" s="84"/>
      <c r="E431" s="140" t="s">
        <v>78</v>
      </c>
      <c r="F431" s="187">
        <f>F432</f>
        <v>0</v>
      </c>
      <c r="G431" s="187">
        <f>G432</f>
        <v>0</v>
      </c>
      <c r="H431" s="187">
        <f>H432</f>
        <v>0</v>
      </c>
      <c r="I431" s="159" t="e">
        <f t="shared" si="29"/>
        <v>#DIV/0!</v>
      </c>
    </row>
    <row r="432" spans="1:9" s="42" customFormat="1" ht="33" customHeight="1" hidden="1">
      <c r="A432" s="20"/>
      <c r="B432" s="20"/>
      <c r="C432" s="142"/>
      <c r="D432" s="84" t="s">
        <v>321</v>
      </c>
      <c r="E432" s="140" t="s">
        <v>322</v>
      </c>
      <c r="F432" s="187">
        <v>0</v>
      </c>
      <c r="G432" s="187">
        <v>0</v>
      </c>
      <c r="H432" s="159">
        <f t="shared" si="69"/>
        <v>0</v>
      </c>
      <c r="I432" s="159" t="e">
        <f t="shared" si="29"/>
        <v>#DIV/0!</v>
      </c>
    </row>
    <row r="433" spans="1:9" s="42" customFormat="1" ht="12.75">
      <c r="A433" s="20"/>
      <c r="B433" s="20" t="s">
        <v>435</v>
      </c>
      <c r="C433" s="20"/>
      <c r="D433" s="20"/>
      <c r="E433" s="31" t="s">
        <v>436</v>
      </c>
      <c r="F433" s="199">
        <f>F434+F452</f>
        <v>6623.500000000001</v>
      </c>
      <c r="G433" s="199">
        <f>G434+G452</f>
        <v>1066.1999999999998</v>
      </c>
      <c r="H433" s="156">
        <f t="shared" si="69"/>
        <v>5557.300000000001</v>
      </c>
      <c r="I433" s="156">
        <f t="shared" si="29"/>
        <v>16.097229561410124</v>
      </c>
    </row>
    <row r="434" spans="1:9" s="42" customFormat="1" ht="12.75">
      <c r="A434" s="20"/>
      <c r="B434" s="20" t="s">
        <v>437</v>
      </c>
      <c r="C434" s="33"/>
      <c r="D434" s="20"/>
      <c r="E434" s="37" t="s">
        <v>438</v>
      </c>
      <c r="F434" s="199">
        <f>F435</f>
        <v>1201.8</v>
      </c>
      <c r="G434" s="199">
        <f>G435</f>
        <v>281.3</v>
      </c>
      <c r="H434" s="156">
        <f t="shared" si="69"/>
        <v>920.5</v>
      </c>
      <c r="I434" s="156">
        <f t="shared" si="29"/>
        <v>23.40655683141954</v>
      </c>
    </row>
    <row r="435" spans="1:9" s="42" customFormat="1" ht="63.75">
      <c r="A435" s="34"/>
      <c r="B435" s="20"/>
      <c r="C435" s="155" t="s">
        <v>718</v>
      </c>
      <c r="D435" s="29"/>
      <c r="E435" s="136" t="s">
        <v>635</v>
      </c>
      <c r="F435" s="199">
        <f>F436+F446</f>
        <v>1201.8</v>
      </c>
      <c r="G435" s="199">
        <f>G436+G446</f>
        <v>281.3</v>
      </c>
      <c r="H435" s="156">
        <f t="shared" si="69"/>
        <v>920.5</v>
      </c>
      <c r="I435" s="156">
        <f aca="true" t="shared" si="70" ref="I435:I518">G435/F435*100</f>
        <v>23.40655683141954</v>
      </c>
    </row>
    <row r="436" spans="1:9" s="42" customFormat="1" ht="25.5">
      <c r="A436" s="34"/>
      <c r="B436" s="20"/>
      <c r="C436" s="162" t="s">
        <v>735</v>
      </c>
      <c r="D436" s="84"/>
      <c r="E436" s="158" t="s">
        <v>636</v>
      </c>
      <c r="F436" s="187">
        <f>F437+F440+F443</f>
        <v>1201.8</v>
      </c>
      <c r="G436" s="187">
        <f>G437+G440+G443</f>
        <v>281.3</v>
      </c>
      <c r="H436" s="159">
        <f t="shared" si="69"/>
        <v>920.5</v>
      </c>
      <c r="I436" s="159">
        <f t="shared" si="70"/>
        <v>23.40655683141954</v>
      </c>
    </row>
    <row r="437" spans="1:9" s="42" customFormat="1" ht="38.25">
      <c r="A437" s="34"/>
      <c r="B437" s="34"/>
      <c r="C437" s="142" t="s">
        <v>736</v>
      </c>
      <c r="D437" s="84"/>
      <c r="E437" s="160" t="s">
        <v>873</v>
      </c>
      <c r="F437" s="187">
        <f>F438</f>
        <v>837.7</v>
      </c>
      <c r="G437" s="187">
        <f>G438</f>
        <v>251.3</v>
      </c>
      <c r="H437" s="159">
        <f t="shared" si="69"/>
        <v>586.4000000000001</v>
      </c>
      <c r="I437" s="159">
        <f t="shared" si="70"/>
        <v>29.998806255222632</v>
      </c>
    </row>
    <row r="438" spans="1:9" s="42" customFormat="1" ht="25.5">
      <c r="A438" s="34"/>
      <c r="B438" s="20"/>
      <c r="C438" s="142" t="s">
        <v>737</v>
      </c>
      <c r="D438" s="84"/>
      <c r="E438" s="160" t="s">
        <v>864</v>
      </c>
      <c r="F438" s="187">
        <f>F439</f>
        <v>837.7</v>
      </c>
      <c r="G438" s="187">
        <f>G439</f>
        <v>251.3</v>
      </c>
      <c r="H438" s="159">
        <f t="shared" si="69"/>
        <v>586.4000000000001</v>
      </c>
      <c r="I438" s="159">
        <f t="shared" si="70"/>
        <v>29.998806255222632</v>
      </c>
    </row>
    <row r="439" spans="1:9" s="42" customFormat="1" ht="33" customHeight="1">
      <c r="A439" s="34"/>
      <c r="B439" s="34"/>
      <c r="C439" s="142"/>
      <c r="D439" s="84" t="s">
        <v>321</v>
      </c>
      <c r="E439" s="140" t="s">
        <v>322</v>
      </c>
      <c r="F439" s="187">
        <v>837.7</v>
      </c>
      <c r="G439" s="187">
        <v>251.3</v>
      </c>
      <c r="H439" s="159">
        <f t="shared" si="69"/>
        <v>586.4000000000001</v>
      </c>
      <c r="I439" s="159">
        <f t="shared" si="70"/>
        <v>29.998806255222632</v>
      </c>
    </row>
    <row r="440" spans="1:9" s="42" customFormat="1" ht="32.25" customHeight="1">
      <c r="A440" s="34"/>
      <c r="B440" s="34"/>
      <c r="C440" s="142" t="s">
        <v>738</v>
      </c>
      <c r="D440" s="84"/>
      <c r="E440" s="160" t="s">
        <v>874</v>
      </c>
      <c r="F440" s="187">
        <f>F441</f>
        <v>150</v>
      </c>
      <c r="G440" s="187">
        <f>G441</f>
        <v>0</v>
      </c>
      <c r="H440" s="159">
        <f t="shared" si="69"/>
        <v>150</v>
      </c>
      <c r="I440" s="159">
        <f t="shared" si="70"/>
        <v>0</v>
      </c>
    </row>
    <row r="441" spans="1:9" s="42" customFormat="1" ht="28.5" customHeight="1">
      <c r="A441" s="34"/>
      <c r="B441" s="34"/>
      <c r="C441" s="142" t="s">
        <v>739</v>
      </c>
      <c r="D441" s="84"/>
      <c r="E441" s="160" t="s">
        <v>875</v>
      </c>
      <c r="F441" s="187">
        <f>F442</f>
        <v>150</v>
      </c>
      <c r="G441" s="187">
        <f>G442</f>
        <v>0</v>
      </c>
      <c r="H441" s="159">
        <f t="shared" si="69"/>
        <v>150</v>
      </c>
      <c r="I441" s="159">
        <f t="shared" si="70"/>
        <v>0</v>
      </c>
    </row>
    <row r="442" spans="1:9" s="42" customFormat="1" ht="25.5">
      <c r="A442" s="34"/>
      <c r="B442" s="34"/>
      <c r="C442" s="142"/>
      <c r="D442" s="84" t="s">
        <v>321</v>
      </c>
      <c r="E442" s="140" t="s">
        <v>322</v>
      </c>
      <c r="F442" s="187">
        <v>150</v>
      </c>
      <c r="G442" s="187">
        <v>0</v>
      </c>
      <c r="H442" s="159">
        <f t="shared" si="69"/>
        <v>150</v>
      </c>
      <c r="I442" s="159">
        <f t="shared" si="70"/>
        <v>0</v>
      </c>
    </row>
    <row r="443" spans="1:9" s="42" customFormat="1" ht="25.5">
      <c r="A443" s="34"/>
      <c r="B443" s="34"/>
      <c r="C443" s="142" t="s">
        <v>740</v>
      </c>
      <c r="D443" s="84"/>
      <c r="E443" s="160" t="s">
        <v>876</v>
      </c>
      <c r="F443" s="187">
        <f>F444</f>
        <v>214.1</v>
      </c>
      <c r="G443" s="187">
        <f>G444</f>
        <v>30</v>
      </c>
      <c r="H443" s="159">
        <f t="shared" si="69"/>
        <v>184.1</v>
      </c>
      <c r="I443" s="159">
        <f t="shared" si="70"/>
        <v>14.012143858010276</v>
      </c>
    </row>
    <row r="444" spans="1:9" s="42" customFormat="1" ht="12.75">
      <c r="A444" s="34"/>
      <c r="B444" s="34"/>
      <c r="C444" s="142" t="s">
        <v>741</v>
      </c>
      <c r="D444" s="84"/>
      <c r="E444" s="160" t="s">
        <v>868</v>
      </c>
      <c r="F444" s="187">
        <f>F445</f>
        <v>214.1</v>
      </c>
      <c r="G444" s="187">
        <f>G445</f>
        <v>30</v>
      </c>
      <c r="H444" s="159">
        <f t="shared" si="69"/>
        <v>184.1</v>
      </c>
      <c r="I444" s="159">
        <f t="shared" si="70"/>
        <v>14.012143858010276</v>
      </c>
    </row>
    <row r="445" spans="1:9" s="42" customFormat="1" ht="25.5">
      <c r="A445" s="34"/>
      <c r="B445" s="34"/>
      <c r="C445" s="142"/>
      <c r="D445" s="84" t="s">
        <v>313</v>
      </c>
      <c r="E445" s="140" t="s">
        <v>518</v>
      </c>
      <c r="F445" s="187">
        <v>214.1</v>
      </c>
      <c r="G445" s="187">
        <v>30</v>
      </c>
      <c r="H445" s="159">
        <f t="shared" si="69"/>
        <v>184.1</v>
      </c>
      <c r="I445" s="159">
        <f t="shared" si="70"/>
        <v>14.012143858010276</v>
      </c>
    </row>
    <row r="446" spans="1:9" s="42" customFormat="1" ht="51" hidden="1">
      <c r="A446" s="34"/>
      <c r="B446" s="20"/>
      <c r="C446" s="162" t="s">
        <v>747</v>
      </c>
      <c r="D446" s="84"/>
      <c r="E446" s="158" t="s">
        <v>638</v>
      </c>
      <c r="F446" s="187">
        <f>F447</f>
        <v>0</v>
      </c>
      <c r="G446" s="187">
        <f>G447</f>
        <v>0</v>
      </c>
      <c r="H446" s="159">
        <f t="shared" si="69"/>
        <v>0</v>
      </c>
      <c r="I446" s="159" t="e">
        <f t="shared" si="70"/>
        <v>#DIV/0!</v>
      </c>
    </row>
    <row r="447" spans="1:9" s="42" customFormat="1" ht="25.5" hidden="1">
      <c r="A447" s="34"/>
      <c r="B447" s="20"/>
      <c r="C447" s="142" t="s">
        <v>748</v>
      </c>
      <c r="D447" s="84"/>
      <c r="E447" s="160" t="s">
        <v>822</v>
      </c>
      <c r="F447" s="187">
        <f>F448</f>
        <v>0</v>
      </c>
      <c r="G447" s="187">
        <f>G448</f>
        <v>0</v>
      </c>
      <c r="H447" s="159">
        <f t="shared" si="69"/>
        <v>0</v>
      </c>
      <c r="I447" s="159" t="e">
        <f t="shared" si="70"/>
        <v>#DIV/0!</v>
      </c>
    </row>
    <row r="448" spans="1:9" s="42" customFormat="1" ht="25.5" hidden="1">
      <c r="A448" s="34"/>
      <c r="B448" s="20"/>
      <c r="C448" s="142" t="s">
        <v>749</v>
      </c>
      <c r="D448" s="84"/>
      <c r="E448" s="160" t="s">
        <v>823</v>
      </c>
      <c r="F448" s="187">
        <f>F449+F450+F451</f>
        <v>0</v>
      </c>
      <c r="G448" s="187">
        <f>G449+G450+G451</f>
        <v>0</v>
      </c>
      <c r="H448" s="159">
        <f t="shared" si="69"/>
        <v>0</v>
      </c>
      <c r="I448" s="159" t="e">
        <f t="shared" si="70"/>
        <v>#DIV/0!</v>
      </c>
    </row>
    <row r="449" spans="1:9" s="42" customFormat="1" ht="51" hidden="1">
      <c r="A449" s="34"/>
      <c r="B449" s="20"/>
      <c r="C449" s="142"/>
      <c r="D449" s="84" t="s">
        <v>312</v>
      </c>
      <c r="E449" s="140" t="s">
        <v>517</v>
      </c>
      <c r="F449" s="187"/>
      <c r="G449" s="187"/>
      <c r="H449" s="159">
        <f t="shared" si="69"/>
        <v>0</v>
      </c>
      <c r="I449" s="159" t="e">
        <f t="shared" si="70"/>
        <v>#DIV/0!</v>
      </c>
    </row>
    <row r="450" spans="1:9" s="42" customFormat="1" ht="25.5" hidden="1">
      <c r="A450" s="34"/>
      <c r="B450" s="20"/>
      <c r="C450" s="142"/>
      <c r="D450" s="84" t="s">
        <v>313</v>
      </c>
      <c r="E450" s="140" t="s">
        <v>518</v>
      </c>
      <c r="F450" s="187"/>
      <c r="G450" s="187"/>
      <c r="H450" s="159">
        <f aca="true" t="shared" si="71" ref="H450:H523">F450-G450</f>
        <v>0</v>
      </c>
      <c r="I450" s="159" t="e">
        <f t="shared" si="70"/>
        <v>#DIV/0!</v>
      </c>
    </row>
    <row r="451" spans="1:9" s="42" customFormat="1" ht="17.25" customHeight="1" hidden="1">
      <c r="A451" s="34"/>
      <c r="B451" s="20"/>
      <c r="C451" s="142"/>
      <c r="D451" s="84" t="s">
        <v>314</v>
      </c>
      <c r="E451" s="140" t="s">
        <v>315</v>
      </c>
      <c r="F451" s="187"/>
      <c r="G451" s="187"/>
      <c r="H451" s="159">
        <f t="shared" si="71"/>
        <v>0</v>
      </c>
      <c r="I451" s="159" t="e">
        <f t="shared" si="70"/>
        <v>#DIV/0!</v>
      </c>
    </row>
    <row r="452" spans="1:9" s="42" customFormat="1" ht="23.25" customHeight="1">
      <c r="A452" s="34"/>
      <c r="B452" s="20" t="s">
        <v>439</v>
      </c>
      <c r="C452" s="20"/>
      <c r="D452" s="20"/>
      <c r="E452" s="185" t="s">
        <v>440</v>
      </c>
      <c r="F452" s="199">
        <f>F453</f>
        <v>5421.700000000001</v>
      </c>
      <c r="G452" s="199">
        <f>G453</f>
        <v>784.8999999999999</v>
      </c>
      <c r="H452" s="156">
        <f t="shared" si="71"/>
        <v>4636.800000000001</v>
      </c>
      <c r="I452" s="156">
        <f t="shared" si="70"/>
        <v>14.47700905620008</v>
      </c>
    </row>
    <row r="453" spans="1:9" s="42" customFormat="1" ht="63.75">
      <c r="A453" s="34"/>
      <c r="B453" s="20"/>
      <c r="C453" s="155" t="s">
        <v>718</v>
      </c>
      <c r="D453" s="29"/>
      <c r="E453" s="136" t="s">
        <v>635</v>
      </c>
      <c r="F453" s="199">
        <f>F454</f>
        <v>5421.700000000001</v>
      </c>
      <c r="G453" s="199">
        <f>G454</f>
        <v>784.8999999999999</v>
      </c>
      <c r="H453" s="156">
        <f t="shared" si="71"/>
        <v>4636.800000000001</v>
      </c>
      <c r="I453" s="156">
        <f t="shared" si="70"/>
        <v>14.47700905620008</v>
      </c>
    </row>
    <row r="454" spans="1:9" s="42" customFormat="1" ht="51">
      <c r="A454" s="34"/>
      <c r="B454" s="34"/>
      <c r="C454" s="162" t="s">
        <v>747</v>
      </c>
      <c r="D454" s="84"/>
      <c r="E454" s="158" t="s">
        <v>638</v>
      </c>
      <c r="F454" s="187">
        <f>F460+F455</f>
        <v>5421.700000000001</v>
      </c>
      <c r="G454" s="187">
        <f>G460+G455</f>
        <v>784.8999999999999</v>
      </c>
      <c r="H454" s="159">
        <f t="shared" si="71"/>
        <v>4636.800000000001</v>
      </c>
      <c r="I454" s="159">
        <f t="shared" si="70"/>
        <v>14.47700905620008</v>
      </c>
    </row>
    <row r="455" spans="1:9" s="42" customFormat="1" ht="25.5">
      <c r="A455" s="34"/>
      <c r="B455" s="34"/>
      <c r="C455" s="142" t="s">
        <v>748</v>
      </c>
      <c r="D455" s="84"/>
      <c r="E455" s="160" t="s">
        <v>822</v>
      </c>
      <c r="F455" s="187">
        <f>F456</f>
        <v>3655.5000000000005</v>
      </c>
      <c r="G455" s="187">
        <f>G456</f>
        <v>509.29999999999995</v>
      </c>
      <c r="H455" s="159">
        <f>F455-G455</f>
        <v>3146.2000000000007</v>
      </c>
      <c r="I455" s="159">
        <f>G455/F455*100</f>
        <v>13.932430584051424</v>
      </c>
    </row>
    <row r="456" spans="1:9" s="42" customFormat="1" ht="25.5">
      <c r="A456" s="34"/>
      <c r="B456" s="34"/>
      <c r="C456" s="142" t="s">
        <v>749</v>
      </c>
      <c r="D456" s="84"/>
      <c r="E456" s="160" t="s">
        <v>823</v>
      </c>
      <c r="F456" s="187">
        <f>F457+F458+F459</f>
        <v>3655.5000000000005</v>
      </c>
      <c r="G456" s="187">
        <f>G457+G458+G459</f>
        <v>509.29999999999995</v>
      </c>
      <c r="H456" s="159">
        <f>F456-G456</f>
        <v>3146.2000000000007</v>
      </c>
      <c r="I456" s="159">
        <f>G456/F456*100</f>
        <v>13.932430584051424</v>
      </c>
    </row>
    <row r="457" spans="1:9" s="42" customFormat="1" ht="51">
      <c r="A457" s="34"/>
      <c r="B457" s="34"/>
      <c r="C457" s="142"/>
      <c r="D457" s="84" t="s">
        <v>312</v>
      </c>
      <c r="E457" s="140" t="s">
        <v>517</v>
      </c>
      <c r="F457" s="187">
        <f>2549.1+22.4+769.8</f>
        <v>3341.3</v>
      </c>
      <c r="G457" s="187">
        <f>383.8+102.1</f>
        <v>485.9</v>
      </c>
      <c r="H457" s="159">
        <f>F457-G457</f>
        <v>2855.4</v>
      </c>
      <c r="I457" s="159">
        <f>G457/F457*100</f>
        <v>14.54224403675216</v>
      </c>
    </row>
    <row r="458" spans="1:9" s="42" customFormat="1" ht="25.5">
      <c r="A458" s="34"/>
      <c r="B458" s="34"/>
      <c r="C458" s="142"/>
      <c r="D458" s="84" t="s">
        <v>313</v>
      </c>
      <c r="E458" s="140" t="s">
        <v>518</v>
      </c>
      <c r="F458" s="187">
        <f>187.2+111.6</f>
        <v>298.79999999999995</v>
      </c>
      <c r="G458" s="187">
        <f>21.4</f>
        <v>21.4</v>
      </c>
      <c r="H458" s="159">
        <f>F458-G458</f>
        <v>277.4</v>
      </c>
      <c r="I458" s="159">
        <f>G458/F458*100</f>
        <v>7.161981258366801</v>
      </c>
    </row>
    <row r="459" spans="1:9" s="42" customFormat="1" ht="12.75">
      <c r="A459" s="34"/>
      <c r="B459" s="34"/>
      <c r="C459" s="142"/>
      <c r="D459" s="84" t="s">
        <v>314</v>
      </c>
      <c r="E459" s="140" t="s">
        <v>315</v>
      </c>
      <c r="F459" s="187">
        <v>15.4</v>
      </c>
      <c r="G459" s="187">
        <v>2</v>
      </c>
      <c r="H459" s="159">
        <f>F459-G459</f>
        <v>13.4</v>
      </c>
      <c r="I459" s="159">
        <f>G459/F459*100</f>
        <v>12.987012987012985</v>
      </c>
    </row>
    <row r="460" spans="1:9" s="42" customFormat="1" ht="21" customHeight="1">
      <c r="A460" s="34"/>
      <c r="B460" s="20"/>
      <c r="C460" s="142" t="s">
        <v>750</v>
      </c>
      <c r="D460" s="84"/>
      <c r="E460" s="160" t="s">
        <v>633</v>
      </c>
      <c r="F460" s="187">
        <f>F461</f>
        <v>1766.1999999999998</v>
      </c>
      <c r="G460" s="187">
        <f>G461</f>
        <v>275.59999999999997</v>
      </c>
      <c r="H460" s="159">
        <f t="shared" si="71"/>
        <v>1490.6</v>
      </c>
      <c r="I460" s="159">
        <f t="shared" si="70"/>
        <v>15.60412184350583</v>
      </c>
    </row>
    <row r="461" spans="1:9" s="42" customFormat="1" ht="25.5">
      <c r="A461" s="34"/>
      <c r="B461" s="20"/>
      <c r="C461" s="142" t="s">
        <v>751</v>
      </c>
      <c r="D461" s="84"/>
      <c r="E461" s="160" t="s">
        <v>864</v>
      </c>
      <c r="F461" s="187">
        <f>F462+F463</f>
        <v>1766.1999999999998</v>
      </c>
      <c r="G461" s="187">
        <f>G462+G463</f>
        <v>275.59999999999997</v>
      </c>
      <c r="H461" s="159">
        <f t="shared" si="71"/>
        <v>1490.6</v>
      </c>
      <c r="I461" s="159">
        <f t="shared" si="70"/>
        <v>15.60412184350583</v>
      </c>
    </row>
    <row r="462" spans="1:9" s="42" customFormat="1" ht="57" customHeight="1">
      <c r="A462" s="34"/>
      <c r="B462" s="20"/>
      <c r="C462" s="142"/>
      <c r="D462" s="84" t="s">
        <v>312</v>
      </c>
      <c r="E462" s="140" t="s">
        <v>517</v>
      </c>
      <c r="F462" s="187">
        <f>1205.5+1+364.1</f>
        <v>1570.6</v>
      </c>
      <c r="G462" s="187">
        <f>196.7+54.5</f>
        <v>251.2</v>
      </c>
      <c r="H462" s="159">
        <f t="shared" si="71"/>
        <v>1319.3999999999999</v>
      </c>
      <c r="I462" s="159">
        <f t="shared" si="70"/>
        <v>15.99388768623456</v>
      </c>
    </row>
    <row r="463" spans="1:9" s="42" customFormat="1" ht="28.5" customHeight="1">
      <c r="A463" s="34"/>
      <c r="B463" s="20"/>
      <c r="C463" s="142"/>
      <c r="D463" s="84" t="s">
        <v>313</v>
      </c>
      <c r="E463" s="140" t="s">
        <v>518</v>
      </c>
      <c r="F463" s="188">
        <f>155.6+40</f>
        <v>195.6</v>
      </c>
      <c r="G463" s="188">
        <f>24.4</f>
        <v>24.4</v>
      </c>
      <c r="H463" s="159">
        <f t="shared" si="71"/>
        <v>171.2</v>
      </c>
      <c r="I463" s="159">
        <f t="shared" si="70"/>
        <v>12.47443762781186</v>
      </c>
    </row>
    <row r="464" spans="1:9" s="42" customFormat="1" ht="25.5" customHeight="1">
      <c r="A464" s="20"/>
      <c r="B464" s="20" t="s">
        <v>441</v>
      </c>
      <c r="C464" s="33"/>
      <c r="D464" s="20"/>
      <c r="E464" s="31" t="s">
        <v>453</v>
      </c>
      <c r="F464" s="199">
        <f>F465</f>
        <v>25496</v>
      </c>
      <c r="G464" s="199">
        <f>G465</f>
        <v>7091.9</v>
      </c>
      <c r="H464" s="156">
        <f t="shared" si="71"/>
        <v>18404.1</v>
      </c>
      <c r="I464" s="156">
        <f t="shared" si="70"/>
        <v>27.81573580169438</v>
      </c>
    </row>
    <row r="465" spans="1:9" s="42" customFormat="1" ht="20.25" customHeight="1">
      <c r="A465" s="20"/>
      <c r="B465" s="20" t="s">
        <v>442</v>
      </c>
      <c r="C465" s="33"/>
      <c r="D465" s="20"/>
      <c r="E465" s="31" t="s">
        <v>443</v>
      </c>
      <c r="F465" s="199">
        <f>F466+F470</f>
        <v>25496</v>
      </c>
      <c r="G465" s="199">
        <f>G466+G470</f>
        <v>7091.9</v>
      </c>
      <c r="H465" s="156">
        <f t="shared" si="71"/>
        <v>18404.1</v>
      </c>
      <c r="I465" s="156">
        <f t="shared" si="70"/>
        <v>27.81573580169438</v>
      </c>
    </row>
    <row r="466" spans="1:9" s="42" customFormat="1" ht="55.5" customHeight="1" hidden="1">
      <c r="A466" s="34"/>
      <c r="B466" s="20"/>
      <c r="C466" s="155" t="s">
        <v>674</v>
      </c>
      <c r="D466" s="29"/>
      <c r="E466" s="136" t="s">
        <v>618</v>
      </c>
      <c r="F466" s="200">
        <f aca="true" t="shared" si="72" ref="F466:G468">F467</f>
        <v>0</v>
      </c>
      <c r="G466" s="200">
        <f t="shared" si="72"/>
        <v>0</v>
      </c>
      <c r="H466" s="156">
        <f t="shared" si="71"/>
        <v>0</v>
      </c>
      <c r="I466" s="156" t="e">
        <f t="shared" si="70"/>
        <v>#DIV/0!</v>
      </c>
    </row>
    <row r="467" spans="1:9" s="42" customFormat="1" ht="51" hidden="1">
      <c r="A467" s="34"/>
      <c r="B467" s="20"/>
      <c r="C467" s="162" t="s">
        <v>675</v>
      </c>
      <c r="D467" s="84"/>
      <c r="E467" s="158" t="s">
        <v>832</v>
      </c>
      <c r="F467" s="188">
        <f t="shared" si="72"/>
        <v>0</v>
      </c>
      <c r="G467" s="188">
        <f t="shared" si="72"/>
        <v>0</v>
      </c>
      <c r="H467" s="159">
        <f t="shared" si="71"/>
        <v>0</v>
      </c>
      <c r="I467" s="159" t="e">
        <f t="shared" si="70"/>
        <v>#DIV/0!</v>
      </c>
    </row>
    <row r="468" spans="1:9" s="42" customFormat="1" ht="25.5" hidden="1">
      <c r="A468" s="34"/>
      <c r="B468" s="20"/>
      <c r="C468" s="142" t="s">
        <v>676</v>
      </c>
      <c r="D468" s="84"/>
      <c r="E468" s="160" t="s">
        <v>833</v>
      </c>
      <c r="F468" s="188">
        <f t="shared" si="72"/>
        <v>0</v>
      </c>
      <c r="G468" s="188">
        <f t="shared" si="72"/>
        <v>0</v>
      </c>
      <c r="H468" s="159">
        <f t="shared" si="71"/>
        <v>0</v>
      </c>
      <c r="I468" s="159" t="e">
        <f t="shared" si="70"/>
        <v>#DIV/0!</v>
      </c>
    </row>
    <row r="469" spans="1:9" s="42" customFormat="1" ht="25.5" hidden="1">
      <c r="A469" s="34"/>
      <c r="B469" s="20"/>
      <c r="C469" s="142"/>
      <c r="D469" s="84" t="s">
        <v>321</v>
      </c>
      <c r="E469" s="140" t="s">
        <v>322</v>
      </c>
      <c r="F469" s="188">
        <v>0</v>
      </c>
      <c r="G469" s="188">
        <v>0</v>
      </c>
      <c r="H469" s="159">
        <f t="shared" si="71"/>
        <v>0</v>
      </c>
      <c r="I469" s="159" t="e">
        <f t="shared" si="70"/>
        <v>#DIV/0!</v>
      </c>
    </row>
    <row r="470" spans="1:9" s="42" customFormat="1" ht="63.75">
      <c r="A470" s="34"/>
      <c r="B470" s="34"/>
      <c r="C470" s="155" t="s">
        <v>718</v>
      </c>
      <c r="D470" s="29"/>
      <c r="E470" s="136" t="s">
        <v>635</v>
      </c>
      <c r="F470" s="199">
        <f>F471+F484+F488</f>
        <v>25496</v>
      </c>
      <c r="G470" s="199">
        <f>G471+G484+G488</f>
        <v>7091.9</v>
      </c>
      <c r="H470" s="199">
        <f>H471+H484+H488</f>
        <v>18404.100000000002</v>
      </c>
      <c r="I470" s="156">
        <f t="shared" si="70"/>
        <v>27.81573580169438</v>
      </c>
    </row>
    <row r="471" spans="1:9" s="42" customFormat="1" ht="12.75">
      <c r="A471" s="34"/>
      <c r="B471" s="34"/>
      <c r="C471" s="162" t="s">
        <v>719</v>
      </c>
      <c r="D471" s="84"/>
      <c r="E471" s="158" t="s">
        <v>639</v>
      </c>
      <c r="F471" s="187">
        <f>F472+F475+F478+F481</f>
        <v>23708.8</v>
      </c>
      <c r="G471" s="187">
        <f>G472+G475+G478+G481</f>
        <v>6931.9</v>
      </c>
      <c r="H471" s="159">
        <f t="shared" si="71"/>
        <v>16776.9</v>
      </c>
      <c r="I471" s="159">
        <f t="shared" si="70"/>
        <v>29.237667026589282</v>
      </c>
    </row>
    <row r="472" spans="1:9" s="42" customFormat="1" ht="43.5" customHeight="1">
      <c r="A472" s="34"/>
      <c r="B472" s="34"/>
      <c r="C472" s="142" t="s">
        <v>720</v>
      </c>
      <c r="D472" s="84"/>
      <c r="E472" s="160" t="s">
        <v>863</v>
      </c>
      <c r="F472" s="187">
        <f>F473</f>
        <v>10124.6</v>
      </c>
      <c r="G472" s="187">
        <f>G473</f>
        <v>3037.4</v>
      </c>
      <c r="H472" s="159">
        <f t="shared" si="71"/>
        <v>7087.200000000001</v>
      </c>
      <c r="I472" s="159">
        <f t="shared" si="70"/>
        <v>30.000197538668193</v>
      </c>
    </row>
    <row r="473" spans="1:9" s="42" customFormat="1" ht="25.5">
      <c r="A473" s="34"/>
      <c r="B473" s="34"/>
      <c r="C473" s="142" t="s">
        <v>721</v>
      </c>
      <c r="D473" s="84"/>
      <c r="E473" s="160" t="s">
        <v>864</v>
      </c>
      <c r="F473" s="187">
        <f>F474</f>
        <v>10124.6</v>
      </c>
      <c r="G473" s="187">
        <f>G474</f>
        <v>3037.4</v>
      </c>
      <c r="H473" s="159">
        <f t="shared" si="71"/>
        <v>7087.200000000001</v>
      </c>
      <c r="I473" s="159">
        <f t="shared" si="70"/>
        <v>30.000197538668193</v>
      </c>
    </row>
    <row r="474" spans="1:9" s="42" customFormat="1" ht="25.5">
      <c r="A474" s="34"/>
      <c r="B474" s="34"/>
      <c r="C474" s="142"/>
      <c r="D474" s="84" t="s">
        <v>321</v>
      </c>
      <c r="E474" s="140" t="s">
        <v>322</v>
      </c>
      <c r="F474" s="187">
        <v>10124.6</v>
      </c>
      <c r="G474" s="187">
        <v>3037.4</v>
      </c>
      <c r="H474" s="159">
        <f t="shared" si="71"/>
        <v>7087.200000000001</v>
      </c>
      <c r="I474" s="159">
        <f t="shared" si="70"/>
        <v>30.000197538668193</v>
      </c>
    </row>
    <row r="475" spans="1:9" s="42" customFormat="1" ht="38.25">
      <c r="A475" s="34"/>
      <c r="B475" s="34"/>
      <c r="C475" s="142" t="s">
        <v>722</v>
      </c>
      <c r="D475" s="84"/>
      <c r="E475" s="140" t="s">
        <v>865</v>
      </c>
      <c r="F475" s="187">
        <f>F476</f>
        <v>6519.9</v>
      </c>
      <c r="G475" s="187">
        <f>G476</f>
        <v>1956</v>
      </c>
      <c r="H475" s="159">
        <f t="shared" si="71"/>
        <v>4563.9</v>
      </c>
      <c r="I475" s="159">
        <f t="shared" si="70"/>
        <v>30.000460129756597</v>
      </c>
    </row>
    <row r="476" spans="1:9" s="42" customFormat="1" ht="25.5">
      <c r="A476" s="34"/>
      <c r="B476" s="34"/>
      <c r="C476" s="84" t="s">
        <v>723</v>
      </c>
      <c r="D476" s="84"/>
      <c r="E476" s="160" t="s">
        <v>864</v>
      </c>
      <c r="F476" s="187">
        <f>F477</f>
        <v>6519.9</v>
      </c>
      <c r="G476" s="187">
        <f>G477</f>
        <v>1956</v>
      </c>
      <c r="H476" s="159">
        <f t="shared" si="71"/>
        <v>4563.9</v>
      </c>
      <c r="I476" s="159">
        <f t="shared" si="70"/>
        <v>30.000460129756597</v>
      </c>
    </row>
    <row r="477" spans="1:9" s="42" customFormat="1" ht="31.5" customHeight="1">
      <c r="A477" s="34"/>
      <c r="B477" s="34"/>
      <c r="C477" s="142"/>
      <c r="D477" s="84" t="s">
        <v>321</v>
      </c>
      <c r="E477" s="140" t="s">
        <v>322</v>
      </c>
      <c r="F477" s="187">
        <v>6519.9</v>
      </c>
      <c r="G477" s="187">
        <v>1956</v>
      </c>
      <c r="H477" s="159">
        <f t="shared" si="71"/>
        <v>4563.9</v>
      </c>
      <c r="I477" s="159">
        <f t="shared" si="70"/>
        <v>30.000460129756597</v>
      </c>
    </row>
    <row r="478" spans="1:9" s="42" customFormat="1" ht="38.25">
      <c r="A478" s="34"/>
      <c r="B478" s="34"/>
      <c r="C478" s="142" t="s">
        <v>724</v>
      </c>
      <c r="D478" s="84"/>
      <c r="E478" s="160" t="s">
        <v>866</v>
      </c>
      <c r="F478" s="187">
        <f>F479</f>
        <v>6074</v>
      </c>
      <c r="G478" s="187">
        <f>G479</f>
        <v>1822.2</v>
      </c>
      <c r="H478" s="159">
        <f t="shared" si="71"/>
        <v>4251.8</v>
      </c>
      <c r="I478" s="159">
        <f t="shared" si="70"/>
        <v>30</v>
      </c>
    </row>
    <row r="479" spans="1:9" s="42" customFormat="1" ht="25.5">
      <c r="A479" s="34"/>
      <c r="B479" s="34"/>
      <c r="C479" s="142" t="s">
        <v>725</v>
      </c>
      <c r="D479" s="84"/>
      <c r="E479" s="160" t="s">
        <v>864</v>
      </c>
      <c r="F479" s="187">
        <f>F480</f>
        <v>6074</v>
      </c>
      <c r="G479" s="187">
        <f>G480</f>
        <v>1822.2</v>
      </c>
      <c r="H479" s="159">
        <f t="shared" si="71"/>
        <v>4251.8</v>
      </c>
      <c r="I479" s="159">
        <f t="shared" si="70"/>
        <v>30</v>
      </c>
    </row>
    <row r="480" spans="1:9" s="42" customFormat="1" ht="25.5">
      <c r="A480" s="34"/>
      <c r="B480" s="34"/>
      <c r="C480" s="142"/>
      <c r="D480" s="84" t="s">
        <v>321</v>
      </c>
      <c r="E480" s="140" t="s">
        <v>322</v>
      </c>
      <c r="F480" s="187">
        <v>6074</v>
      </c>
      <c r="G480" s="187">
        <v>1822.2</v>
      </c>
      <c r="H480" s="159">
        <f t="shared" si="71"/>
        <v>4251.8</v>
      </c>
      <c r="I480" s="159">
        <f t="shared" si="70"/>
        <v>30</v>
      </c>
    </row>
    <row r="481" spans="1:9" s="42" customFormat="1" ht="24">
      <c r="A481" s="34"/>
      <c r="B481" s="34"/>
      <c r="C481" s="142" t="s">
        <v>726</v>
      </c>
      <c r="D481" s="84"/>
      <c r="E481" s="39" t="s">
        <v>867</v>
      </c>
      <c r="F481" s="187">
        <f>F482</f>
        <v>990.3</v>
      </c>
      <c r="G481" s="187">
        <f>G482</f>
        <v>116.3</v>
      </c>
      <c r="H481" s="159">
        <f t="shared" si="71"/>
        <v>874</v>
      </c>
      <c r="I481" s="159">
        <f t="shared" si="70"/>
        <v>11.743915985055034</v>
      </c>
    </row>
    <row r="482" spans="1:9" s="42" customFormat="1" ht="20.25" customHeight="1">
      <c r="A482" s="34"/>
      <c r="B482" s="34"/>
      <c r="C482" s="142" t="s">
        <v>727</v>
      </c>
      <c r="D482" s="84"/>
      <c r="E482" s="164" t="s">
        <v>868</v>
      </c>
      <c r="F482" s="187">
        <f>F483</f>
        <v>990.3</v>
      </c>
      <c r="G482" s="187">
        <f>G483</f>
        <v>116.3</v>
      </c>
      <c r="H482" s="159">
        <f t="shared" si="71"/>
        <v>874</v>
      </c>
      <c r="I482" s="159">
        <f t="shared" si="70"/>
        <v>11.743915985055034</v>
      </c>
    </row>
    <row r="483" spans="1:9" s="42" customFormat="1" ht="25.5">
      <c r="A483" s="34"/>
      <c r="B483" s="34"/>
      <c r="C483" s="142"/>
      <c r="D483" s="84" t="s">
        <v>313</v>
      </c>
      <c r="E483" s="140" t="s">
        <v>518</v>
      </c>
      <c r="F483" s="187">
        <v>990.3</v>
      </c>
      <c r="G483" s="187">
        <v>116.3</v>
      </c>
      <c r="H483" s="159">
        <f t="shared" si="71"/>
        <v>874</v>
      </c>
      <c r="I483" s="159">
        <f t="shared" si="70"/>
        <v>11.743915985055034</v>
      </c>
    </row>
    <row r="484" spans="1:9" s="42" customFormat="1" ht="25.5">
      <c r="A484" s="34"/>
      <c r="B484" s="34"/>
      <c r="C484" s="162" t="s">
        <v>742</v>
      </c>
      <c r="D484" s="84"/>
      <c r="E484" s="158" t="s">
        <v>637</v>
      </c>
      <c r="F484" s="187">
        <f aca="true" t="shared" si="73" ref="F484:G486">F485</f>
        <v>1587.2</v>
      </c>
      <c r="G484" s="187">
        <f t="shared" si="73"/>
        <v>160</v>
      </c>
      <c r="H484" s="159">
        <f t="shared" si="71"/>
        <v>1427.2</v>
      </c>
      <c r="I484" s="159">
        <f t="shared" si="70"/>
        <v>10.080645161290322</v>
      </c>
    </row>
    <row r="485" spans="1:9" s="42" customFormat="1" ht="32.25" customHeight="1">
      <c r="A485" s="34"/>
      <c r="B485" s="34"/>
      <c r="C485" s="142" t="s">
        <v>743</v>
      </c>
      <c r="D485" s="84"/>
      <c r="E485" s="160" t="s">
        <v>877</v>
      </c>
      <c r="F485" s="187">
        <f t="shared" si="73"/>
        <v>1587.2</v>
      </c>
      <c r="G485" s="187">
        <f t="shared" si="73"/>
        <v>160</v>
      </c>
      <c r="H485" s="159">
        <f t="shared" si="71"/>
        <v>1427.2</v>
      </c>
      <c r="I485" s="159">
        <f t="shared" si="70"/>
        <v>10.080645161290322</v>
      </c>
    </row>
    <row r="486" spans="1:9" s="42" customFormat="1" ht="36" customHeight="1">
      <c r="A486" s="34"/>
      <c r="B486" s="34"/>
      <c r="C486" s="142" t="s">
        <v>744</v>
      </c>
      <c r="D486" s="84"/>
      <c r="E486" s="160" t="s">
        <v>878</v>
      </c>
      <c r="F486" s="187">
        <f t="shared" si="73"/>
        <v>1587.2</v>
      </c>
      <c r="G486" s="187">
        <f t="shared" si="73"/>
        <v>160</v>
      </c>
      <c r="H486" s="159">
        <f t="shared" si="71"/>
        <v>1427.2</v>
      </c>
      <c r="I486" s="159">
        <f t="shared" si="70"/>
        <v>10.080645161290322</v>
      </c>
    </row>
    <row r="487" spans="1:9" s="42" customFormat="1" ht="33" customHeight="1">
      <c r="A487" s="34"/>
      <c r="B487" s="34"/>
      <c r="C487" s="142"/>
      <c r="D487" s="84" t="s">
        <v>321</v>
      </c>
      <c r="E487" s="140" t="s">
        <v>322</v>
      </c>
      <c r="F487" s="187">
        <v>1587.2</v>
      </c>
      <c r="G487" s="187">
        <v>160</v>
      </c>
      <c r="H487" s="159">
        <f t="shared" si="71"/>
        <v>1427.2</v>
      </c>
      <c r="I487" s="159">
        <f t="shared" si="70"/>
        <v>10.080645161290322</v>
      </c>
    </row>
    <row r="488" spans="1:9" s="42" customFormat="1" ht="57.75" customHeight="1">
      <c r="A488" s="34"/>
      <c r="B488" s="34"/>
      <c r="C488" s="162" t="s">
        <v>146</v>
      </c>
      <c r="D488" s="170"/>
      <c r="E488" s="182" t="s">
        <v>147</v>
      </c>
      <c r="F488" s="187">
        <f>F489</f>
        <v>200</v>
      </c>
      <c r="G488" s="187">
        <f aca="true" t="shared" si="74" ref="G488:H490">G489</f>
        <v>0</v>
      </c>
      <c r="H488" s="187">
        <f t="shared" si="74"/>
        <v>200</v>
      </c>
      <c r="I488" s="159">
        <f t="shared" si="70"/>
        <v>0</v>
      </c>
    </row>
    <row r="489" spans="1:9" s="42" customFormat="1" ht="60" customHeight="1">
      <c r="A489" s="34"/>
      <c r="B489" s="34"/>
      <c r="C489" s="142" t="s">
        <v>148</v>
      </c>
      <c r="D489" s="84"/>
      <c r="E489" s="140" t="s">
        <v>832</v>
      </c>
      <c r="F489" s="187">
        <f>F490</f>
        <v>200</v>
      </c>
      <c r="G489" s="187">
        <f t="shared" si="74"/>
        <v>0</v>
      </c>
      <c r="H489" s="187">
        <f t="shared" si="74"/>
        <v>200</v>
      </c>
      <c r="I489" s="159">
        <f t="shared" si="70"/>
        <v>0</v>
      </c>
    </row>
    <row r="490" spans="1:9" s="42" customFormat="1" ht="41.25" customHeight="1">
      <c r="A490" s="34"/>
      <c r="B490" s="34"/>
      <c r="C490" s="142" t="s">
        <v>149</v>
      </c>
      <c r="D490" s="84"/>
      <c r="E490" s="140" t="s">
        <v>150</v>
      </c>
      <c r="F490" s="187">
        <f>F491</f>
        <v>200</v>
      </c>
      <c r="G490" s="187">
        <f t="shared" si="74"/>
        <v>0</v>
      </c>
      <c r="H490" s="187">
        <f t="shared" si="74"/>
        <v>200</v>
      </c>
      <c r="I490" s="159">
        <f t="shared" si="70"/>
        <v>0</v>
      </c>
    </row>
    <row r="491" spans="1:9" s="42" customFormat="1" ht="33" customHeight="1">
      <c r="A491" s="34"/>
      <c r="B491" s="34"/>
      <c r="C491" s="142"/>
      <c r="D491" s="84" t="s">
        <v>321</v>
      </c>
      <c r="E491" s="140" t="s">
        <v>322</v>
      </c>
      <c r="F491" s="187">
        <v>200</v>
      </c>
      <c r="G491" s="187">
        <v>0</v>
      </c>
      <c r="H491" s="159">
        <f t="shared" si="71"/>
        <v>200</v>
      </c>
      <c r="I491" s="159">
        <f t="shared" si="70"/>
        <v>0</v>
      </c>
    </row>
    <row r="492" spans="1:9" s="42" customFormat="1" ht="19.5" customHeight="1">
      <c r="A492" s="34"/>
      <c r="B492" s="29" t="s">
        <v>418</v>
      </c>
      <c r="C492" s="155"/>
      <c r="D492" s="29"/>
      <c r="E492" s="186" t="s">
        <v>419</v>
      </c>
      <c r="F492" s="199">
        <f aca="true" t="shared" si="75" ref="F492:H495">F493</f>
        <v>47.9</v>
      </c>
      <c r="G492" s="199">
        <f t="shared" si="75"/>
        <v>0</v>
      </c>
      <c r="H492" s="199">
        <f t="shared" si="75"/>
        <v>47.9</v>
      </c>
      <c r="I492" s="156">
        <f t="shared" si="70"/>
        <v>0</v>
      </c>
    </row>
    <row r="493" spans="1:9" s="42" customFormat="1" ht="17.25" customHeight="1">
      <c r="A493" s="34"/>
      <c r="B493" s="29" t="s">
        <v>420</v>
      </c>
      <c r="C493" s="155"/>
      <c r="D493" s="29"/>
      <c r="E493" s="186" t="s">
        <v>421</v>
      </c>
      <c r="F493" s="199">
        <f t="shared" si="75"/>
        <v>47.9</v>
      </c>
      <c r="G493" s="199">
        <f t="shared" si="75"/>
        <v>0</v>
      </c>
      <c r="H493" s="199">
        <f t="shared" si="75"/>
        <v>47.9</v>
      </c>
      <c r="I493" s="156">
        <f t="shared" si="70"/>
        <v>0</v>
      </c>
    </row>
    <row r="494" spans="1:9" s="42" customFormat="1" ht="16.5" customHeight="1">
      <c r="A494" s="34"/>
      <c r="B494" s="34"/>
      <c r="C494" s="155" t="s">
        <v>820</v>
      </c>
      <c r="D494" s="29"/>
      <c r="E494" s="186" t="s">
        <v>642</v>
      </c>
      <c r="F494" s="199">
        <f>F495+F497</f>
        <v>47.9</v>
      </c>
      <c r="G494" s="199">
        <f>G495+G497</f>
        <v>0</v>
      </c>
      <c r="H494" s="199">
        <f>H495+H497</f>
        <v>47.9</v>
      </c>
      <c r="I494" s="156">
        <f t="shared" si="70"/>
        <v>0</v>
      </c>
    </row>
    <row r="495" spans="1:9" s="42" customFormat="1" ht="40.5" customHeight="1" hidden="1">
      <c r="A495" s="34"/>
      <c r="B495" s="34"/>
      <c r="C495" s="142" t="s">
        <v>79</v>
      </c>
      <c r="D495" s="84"/>
      <c r="E495" s="140" t="s">
        <v>80</v>
      </c>
      <c r="F495" s="187">
        <f t="shared" si="75"/>
        <v>0</v>
      </c>
      <c r="G495" s="187">
        <f t="shared" si="75"/>
        <v>0</v>
      </c>
      <c r="H495" s="187">
        <f t="shared" si="75"/>
        <v>0</v>
      </c>
      <c r="I495" s="159" t="e">
        <f t="shared" si="70"/>
        <v>#DIV/0!</v>
      </c>
    </row>
    <row r="496" spans="1:9" s="42" customFormat="1" ht="33" customHeight="1" hidden="1">
      <c r="A496" s="34"/>
      <c r="B496" s="34"/>
      <c r="C496" s="142"/>
      <c r="D496" s="84" t="s">
        <v>321</v>
      </c>
      <c r="E496" s="140" t="s">
        <v>322</v>
      </c>
      <c r="F496" s="187">
        <v>0</v>
      </c>
      <c r="G496" s="187">
        <v>0</v>
      </c>
      <c r="H496" s="159">
        <f t="shared" si="71"/>
        <v>0</v>
      </c>
      <c r="I496" s="159" t="e">
        <f t="shared" si="70"/>
        <v>#DIV/0!</v>
      </c>
    </row>
    <row r="497" spans="1:9" s="42" customFormat="1" ht="54" customHeight="1">
      <c r="A497" s="34"/>
      <c r="B497" s="34"/>
      <c r="C497" s="142" t="s">
        <v>284</v>
      </c>
      <c r="D497" s="84"/>
      <c r="E497" s="183" t="s">
        <v>84</v>
      </c>
      <c r="F497" s="187">
        <f>F498</f>
        <v>47.9</v>
      </c>
      <c r="G497" s="187">
        <f>G498</f>
        <v>0</v>
      </c>
      <c r="H497" s="187">
        <f>H498</f>
        <v>47.9</v>
      </c>
      <c r="I497" s="159">
        <f t="shared" si="70"/>
        <v>0</v>
      </c>
    </row>
    <row r="498" spans="1:9" s="42" customFormat="1" ht="33" customHeight="1">
      <c r="A498" s="34"/>
      <c r="B498" s="34"/>
      <c r="C498" s="142"/>
      <c r="D498" s="84" t="s">
        <v>321</v>
      </c>
      <c r="E498" s="140" t="s">
        <v>322</v>
      </c>
      <c r="F498" s="187">
        <v>47.9</v>
      </c>
      <c r="G498" s="187">
        <v>0</v>
      </c>
      <c r="H498" s="159">
        <f t="shared" si="71"/>
        <v>47.9</v>
      </c>
      <c r="I498" s="159">
        <f t="shared" si="70"/>
        <v>0</v>
      </c>
    </row>
    <row r="499" spans="1:9" s="42" customFormat="1" ht="16.5" customHeight="1">
      <c r="A499" s="34"/>
      <c r="B499" s="20" t="s">
        <v>430</v>
      </c>
      <c r="C499" s="33"/>
      <c r="D499" s="20"/>
      <c r="E499" s="31" t="s">
        <v>454</v>
      </c>
      <c r="F499" s="199">
        <f>F500+F518</f>
        <v>17593.7</v>
      </c>
      <c r="G499" s="199">
        <f>G500+G518</f>
        <v>5055.1</v>
      </c>
      <c r="H499" s="199">
        <f t="shared" si="71"/>
        <v>12538.6</v>
      </c>
      <c r="I499" s="199">
        <f t="shared" si="70"/>
        <v>28.73244399984085</v>
      </c>
    </row>
    <row r="500" spans="1:9" s="42" customFormat="1" ht="20.25" customHeight="1">
      <c r="A500" s="34"/>
      <c r="B500" s="20" t="s">
        <v>455</v>
      </c>
      <c r="C500" s="33"/>
      <c r="D500" s="20"/>
      <c r="E500" s="31" t="s">
        <v>456</v>
      </c>
      <c r="F500" s="199">
        <f>F501+F505</f>
        <v>16788</v>
      </c>
      <c r="G500" s="199">
        <f>G501+G505</f>
        <v>4876.6</v>
      </c>
      <c r="H500" s="199">
        <f t="shared" si="71"/>
        <v>11911.4</v>
      </c>
      <c r="I500" s="199">
        <f t="shared" si="70"/>
        <v>29.048129616392664</v>
      </c>
    </row>
    <row r="501" spans="1:9" s="42" customFormat="1" ht="57" customHeight="1" hidden="1">
      <c r="A501" s="34"/>
      <c r="B501" s="34"/>
      <c r="C501" s="155" t="s">
        <v>674</v>
      </c>
      <c r="D501" s="29"/>
      <c r="E501" s="136" t="s">
        <v>618</v>
      </c>
      <c r="F501" s="200">
        <f aca="true" t="shared" si="76" ref="F501:G503">F502</f>
        <v>0</v>
      </c>
      <c r="G501" s="200">
        <f t="shared" si="76"/>
        <v>0</v>
      </c>
      <c r="H501" s="159">
        <f t="shared" si="71"/>
        <v>0</v>
      </c>
      <c r="I501" s="159" t="e">
        <f t="shared" si="70"/>
        <v>#DIV/0!</v>
      </c>
    </row>
    <row r="502" spans="1:9" s="42" customFormat="1" ht="51" hidden="1">
      <c r="A502" s="34"/>
      <c r="B502" s="34"/>
      <c r="C502" s="162" t="s">
        <v>675</v>
      </c>
      <c r="D502" s="84"/>
      <c r="E502" s="158" t="s">
        <v>832</v>
      </c>
      <c r="F502" s="188">
        <f t="shared" si="76"/>
        <v>0</v>
      </c>
      <c r="G502" s="188">
        <f t="shared" si="76"/>
        <v>0</v>
      </c>
      <c r="H502" s="159">
        <f t="shared" si="71"/>
        <v>0</v>
      </c>
      <c r="I502" s="159" t="e">
        <f t="shared" si="70"/>
        <v>#DIV/0!</v>
      </c>
    </row>
    <row r="503" spans="1:9" s="42" customFormat="1" ht="29.25" customHeight="1" hidden="1">
      <c r="A503" s="34"/>
      <c r="B503" s="34"/>
      <c r="C503" s="142" t="s">
        <v>676</v>
      </c>
      <c r="D503" s="84"/>
      <c r="E503" s="160" t="s">
        <v>833</v>
      </c>
      <c r="F503" s="188">
        <f t="shared" si="76"/>
        <v>0</v>
      </c>
      <c r="G503" s="188">
        <f t="shared" si="76"/>
        <v>0</v>
      </c>
      <c r="H503" s="159">
        <f t="shared" si="71"/>
        <v>0</v>
      </c>
      <c r="I503" s="159" t="e">
        <f t="shared" si="70"/>
        <v>#DIV/0!</v>
      </c>
    </row>
    <row r="504" spans="1:9" s="42" customFormat="1" ht="32.25" customHeight="1" hidden="1">
      <c r="A504" s="34"/>
      <c r="B504" s="34"/>
      <c r="C504" s="142"/>
      <c r="D504" s="84" t="s">
        <v>321</v>
      </c>
      <c r="E504" s="140" t="s">
        <v>322</v>
      </c>
      <c r="F504" s="188">
        <v>0</v>
      </c>
      <c r="G504" s="188">
        <v>0</v>
      </c>
      <c r="H504" s="159">
        <f t="shared" si="71"/>
        <v>0</v>
      </c>
      <c r="I504" s="159" t="e">
        <f t="shared" si="70"/>
        <v>#DIV/0!</v>
      </c>
    </row>
    <row r="505" spans="1:9" s="42" customFormat="1" ht="69.75" customHeight="1">
      <c r="A505" s="34"/>
      <c r="B505" s="34"/>
      <c r="C505" s="155" t="s">
        <v>718</v>
      </c>
      <c r="D505" s="29"/>
      <c r="E505" s="136" t="s">
        <v>635</v>
      </c>
      <c r="F505" s="199">
        <f>F506+F510+F514</f>
        <v>16788</v>
      </c>
      <c r="G505" s="199">
        <f>G506+G510+G514</f>
        <v>4876.6</v>
      </c>
      <c r="H505" s="199">
        <f>H506+H510+H514</f>
        <v>11911.4</v>
      </c>
      <c r="I505" s="156">
        <f t="shared" si="70"/>
        <v>29.048129616392664</v>
      </c>
    </row>
    <row r="506" spans="1:9" s="42" customFormat="1" ht="25.5">
      <c r="A506" s="34"/>
      <c r="B506" s="34"/>
      <c r="C506" s="162" t="s">
        <v>730</v>
      </c>
      <c r="D506" s="170"/>
      <c r="E506" s="158" t="s">
        <v>645</v>
      </c>
      <c r="F506" s="187">
        <f aca="true" t="shared" si="77" ref="F506:G508">F507</f>
        <v>16255.4</v>
      </c>
      <c r="G506" s="187">
        <f t="shared" si="77"/>
        <v>4876.6</v>
      </c>
      <c r="H506" s="159">
        <f t="shared" si="71"/>
        <v>11378.8</v>
      </c>
      <c r="I506" s="159">
        <f t="shared" si="70"/>
        <v>29.999876963962745</v>
      </c>
    </row>
    <row r="507" spans="1:9" s="42" customFormat="1" ht="43.5" customHeight="1">
      <c r="A507" s="34"/>
      <c r="B507" s="34"/>
      <c r="C507" s="142" t="s">
        <v>731</v>
      </c>
      <c r="D507" s="84"/>
      <c r="E507" s="160" t="s">
        <v>871</v>
      </c>
      <c r="F507" s="187">
        <f t="shared" si="77"/>
        <v>16255.4</v>
      </c>
      <c r="G507" s="187">
        <f t="shared" si="77"/>
        <v>4876.6</v>
      </c>
      <c r="H507" s="159">
        <f t="shared" si="71"/>
        <v>11378.8</v>
      </c>
      <c r="I507" s="159">
        <f t="shared" si="70"/>
        <v>29.999876963962745</v>
      </c>
    </row>
    <row r="508" spans="1:9" s="42" customFormat="1" ht="36" customHeight="1">
      <c r="A508" s="34"/>
      <c r="B508" s="34"/>
      <c r="C508" s="142" t="s">
        <v>732</v>
      </c>
      <c r="D508" s="84"/>
      <c r="E508" s="160" t="s">
        <v>864</v>
      </c>
      <c r="F508" s="187">
        <f t="shared" si="77"/>
        <v>16255.4</v>
      </c>
      <c r="G508" s="187">
        <f t="shared" si="77"/>
        <v>4876.6</v>
      </c>
      <c r="H508" s="159">
        <f aca="true" t="shared" si="78" ref="H508:H521">F508-G508</f>
        <v>11378.8</v>
      </c>
      <c r="I508" s="159">
        <f t="shared" si="70"/>
        <v>29.999876963962745</v>
      </c>
    </row>
    <row r="509" spans="1:9" s="42" customFormat="1" ht="35.25" customHeight="1">
      <c r="A509" s="34"/>
      <c r="B509" s="34"/>
      <c r="C509" s="142"/>
      <c r="D509" s="84" t="s">
        <v>321</v>
      </c>
      <c r="E509" s="140" t="s">
        <v>322</v>
      </c>
      <c r="F509" s="187">
        <v>16255.4</v>
      </c>
      <c r="G509" s="187">
        <v>4876.6</v>
      </c>
      <c r="H509" s="159">
        <f t="shared" si="78"/>
        <v>11378.8</v>
      </c>
      <c r="I509" s="159">
        <f t="shared" si="70"/>
        <v>29.999876963962745</v>
      </c>
    </row>
    <row r="510" spans="1:9" s="42" customFormat="1" ht="30" customHeight="1">
      <c r="A510" s="34"/>
      <c r="B510" s="34"/>
      <c r="C510" s="162" t="s">
        <v>742</v>
      </c>
      <c r="D510" s="84"/>
      <c r="E510" s="158" t="s">
        <v>637</v>
      </c>
      <c r="F510" s="187">
        <f aca="true" t="shared" si="79" ref="F510:G512">F511</f>
        <v>352.6</v>
      </c>
      <c r="G510" s="187">
        <f t="shared" si="79"/>
        <v>0</v>
      </c>
      <c r="H510" s="159">
        <f t="shared" si="78"/>
        <v>352.6</v>
      </c>
      <c r="I510" s="159">
        <f t="shared" si="70"/>
        <v>0</v>
      </c>
    </row>
    <row r="511" spans="1:9" s="42" customFormat="1" ht="29.25" customHeight="1">
      <c r="A511" s="34"/>
      <c r="B511" s="34"/>
      <c r="C511" s="142" t="s">
        <v>745</v>
      </c>
      <c r="D511" s="84"/>
      <c r="E511" s="160" t="s">
        <v>879</v>
      </c>
      <c r="F511" s="187">
        <f t="shared" si="79"/>
        <v>352.6</v>
      </c>
      <c r="G511" s="187">
        <f t="shared" si="79"/>
        <v>0</v>
      </c>
      <c r="H511" s="159">
        <f t="shared" si="78"/>
        <v>352.6</v>
      </c>
      <c r="I511" s="159">
        <f t="shared" si="70"/>
        <v>0</v>
      </c>
    </row>
    <row r="512" spans="1:9" s="42" customFormat="1" ht="38.25" customHeight="1">
      <c r="A512" s="34"/>
      <c r="B512" s="34"/>
      <c r="C512" s="142" t="s">
        <v>746</v>
      </c>
      <c r="D512" s="84"/>
      <c r="E512" s="160" t="s">
        <v>878</v>
      </c>
      <c r="F512" s="187">
        <f t="shared" si="79"/>
        <v>352.6</v>
      </c>
      <c r="G512" s="187">
        <f t="shared" si="79"/>
        <v>0</v>
      </c>
      <c r="H512" s="159">
        <f t="shared" si="78"/>
        <v>352.6</v>
      </c>
      <c r="I512" s="159">
        <f t="shared" si="70"/>
        <v>0</v>
      </c>
    </row>
    <row r="513" spans="1:9" s="42" customFormat="1" ht="30.75" customHeight="1">
      <c r="A513" s="34"/>
      <c r="B513" s="20"/>
      <c r="C513" s="142"/>
      <c r="D513" s="84" t="s">
        <v>321</v>
      </c>
      <c r="E513" s="140" t="s">
        <v>322</v>
      </c>
      <c r="F513" s="187">
        <v>352.6</v>
      </c>
      <c r="G513" s="187">
        <v>0</v>
      </c>
      <c r="H513" s="159">
        <f t="shared" si="78"/>
        <v>352.6</v>
      </c>
      <c r="I513" s="159">
        <f t="shared" si="70"/>
        <v>0</v>
      </c>
    </row>
    <row r="514" spans="1:9" s="42" customFormat="1" ht="53.25" customHeight="1">
      <c r="A514" s="34"/>
      <c r="B514" s="20"/>
      <c r="C514" s="162" t="s">
        <v>146</v>
      </c>
      <c r="D514" s="170"/>
      <c r="E514" s="182" t="s">
        <v>147</v>
      </c>
      <c r="F514" s="187">
        <f>F515</f>
        <v>180</v>
      </c>
      <c r="G514" s="187">
        <f aca="true" t="shared" si="80" ref="G514:H516">G515</f>
        <v>0</v>
      </c>
      <c r="H514" s="187">
        <f t="shared" si="80"/>
        <v>180</v>
      </c>
      <c r="I514" s="159">
        <f>IF(F514=0,"-",G514/F514*100)</f>
        <v>0</v>
      </c>
    </row>
    <row r="515" spans="1:9" s="42" customFormat="1" ht="53.25" customHeight="1">
      <c r="A515" s="34"/>
      <c r="B515" s="20"/>
      <c r="C515" s="142" t="s">
        <v>148</v>
      </c>
      <c r="D515" s="84"/>
      <c r="E515" s="140" t="s">
        <v>832</v>
      </c>
      <c r="F515" s="187">
        <f>F516</f>
        <v>180</v>
      </c>
      <c r="G515" s="187">
        <f t="shared" si="80"/>
        <v>0</v>
      </c>
      <c r="H515" s="187">
        <f t="shared" si="80"/>
        <v>180</v>
      </c>
      <c r="I515" s="159">
        <f>IF(F515=0,"-",G515/F515*100)</f>
        <v>0</v>
      </c>
    </row>
    <row r="516" spans="1:9" s="42" customFormat="1" ht="43.5" customHeight="1">
      <c r="A516" s="34"/>
      <c r="B516" s="20"/>
      <c r="C516" s="142" t="s">
        <v>247</v>
      </c>
      <c r="D516" s="84"/>
      <c r="E516" s="140" t="s">
        <v>248</v>
      </c>
      <c r="F516" s="187">
        <f>F517</f>
        <v>180</v>
      </c>
      <c r="G516" s="187">
        <f t="shared" si="80"/>
        <v>0</v>
      </c>
      <c r="H516" s="187">
        <f t="shared" si="80"/>
        <v>180</v>
      </c>
      <c r="I516" s="159">
        <f>IF(F516=0,"-",G516/F516*100)</f>
        <v>0</v>
      </c>
    </row>
    <row r="517" spans="1:9" s="42" customFormat="1" ht="36" customHeight="1">
      <c r="A517" s="34"/>
      <c r="B517" s="20"/>
      <c r="C517" s="142"/>
      <c r="D517" s="84" t="s">
        <v>321</v>
      </c>
      <c r="E517" s="140" t="s">
        <v>322</v>
      </c>
      <c r="F517" s="187">
        <v>180</v>
      </c>
      <c r="G517" s="187">
        <v>0</v>
      </c>
      <c r="H517" s="187">
        <f>F517-G517</f>
        <v>180</v>
      </c>
      <c r="I517" s="159">
        <f>IF(F517=0,"-",G517/F517*100)</f>
        <v>0</v>
      </c>
    </row>
    <row r="518" spans="1:9" s="42" customFormat="1" ht="21.75" customHeight="1">
      <c r="A518" s="20"/>
      <c r="B518" s="20" t="s">
        <v>310</v>
      </c>
      <c r="C518" s="33"/>
      <c r="D518" s="20"/>
      <c r="E518" s="37" t="s">
        <v>311</v>
      </c>
      <c r="F518" s="199">
        <f aca="true" t="shared" si="81" ref="F518:G522">F519</f>
        <v>805.7</v>
      </c>
      <c r="G518" s="199">
        <f t="shared" si="81"/>
        <v>178.5</v>
      </c>
      <c r="H518" s="156">
        <f t="shared" si="78"/>
        <v>627.2</v>
      </c>
      <c r="I518" s="156">
        <f t="shared" si="70"/>
        <v>22.154648132059076</v>
      </c>
    </row>
    <row r="519" spans="1:9" s="42" customFormat="1" ht="68.25" customHeight="1">
      <c r="A519" s="34"/>
      <c r="B519" s="34"/>
      <c r="C519" s="155" t="s">
        <v>718</v>
      </c>
      <c r="D519" s="29"/>
      <c r="E519" s="136" t="s">
        <v>635</v>
      </c>
      <c r="F519" s="199">
        <f t="shared" si="81"/>
        <v>805.7</v>
      </c>
      <c r="G519" s="199">
        <f t="shared" si="81"/>
        <v>178.5</v>
      </c>
      <c r="H519" s="156">
        <f t="shared" si="78"/>
        <v>627.2</v>
      </c>
      <c r="I519" s="156">
        <f aca="true" t="shared" si="82" ref="I519:I524">G519/F519*100</f>
        <v>22.154648132059076</v>
      </c>
    </row>
    <row r="520" spans="1:9" s="42" customFormat="1" ht="28.5" customHeight="1">
      <c r="A520" s="34"/>
      <c r="B520" s="34"/>
      <c r="C520" s="162" t="s">
        <v>730</v>
      </c>
      <c r="D520" s="170"/>
      <c r="E520" s="158" t="s">
        <v>645</v>
      </c>
      <c r="F520" s="187">
        <f t="shared" si="81"/>
        <v>805.7</v>
      </c>
      <c r="G520" s="187">
        <f t="shared" si="81"/>
        <v>178.5</v>
      </c>
      <c r="H520" s="159">
        <f t="shared" si="78"/>
        <v>627.2</v>
      </c>
      <c r="I520" s="159">
        <f t="shared" si="82"/>
        <v>22.154648132059076</v>
      </c>
    </row>
    <row r="521" spans="1:9" s="42" customFormat="1" ht="55.5" customHeight="1">
      <c r="A521" s="34"/>
      <c r="B521" s="34"/>
      <c r="C521" s="142" t="s">
        <v>733</v>
      </c>
      <c r="D521" s="84"/>
      <c r="E521" s="160" t="s">
        <v>872</v>
      </c>
      <c r="F521" s="187">
        <f t="shared" si="81"/>
        <v>805.7</v>
      </c>
      <c r="G521" s="187">
        <f t="shared" si="81"/>
        <v>178.5</v>
      </c>
      <c r="H521" s="159">
        <f t="shared" si="78"/>
        <v>627.2</v>
      </c>
      <c r="I521" s="159">
        <f t="shared" si="82"/>
        <v>22.154648132059076</v>
      </c>
    </row>
    <row r="522" spans="1:9" s="42" customFormat="1" ht="24" customHeight="1">
      <c r="A522" s="34"/>
      <c r="B522" s="34"/>
      <c r="C522" s="142" t="s">
        <v>734</v>
      </c>
      <c r="D522" s="84"/>
      <c r="E522" s="160" t="s">
        <v>868</v>
      </c>
      <c r="F522" s="187">
        <f t="shared" si="81"/>
        <v>805.7</v>
      </c>
      <c r="G522" s="187">
        <f t="shared" si="81"/>
        <v>178.5</v>
      </c>
      <c r="H522" s="159">
        <f t="shared" si="71"/>
        <v>627.2</v>
      </c>
      <c r="I522" s="159">
        <f t="shared" si="82"/>
        <v>22.154648132059076</v>
      </c>
    </row>
    <row r="523" spans="1:9" s="42" customFormat="1" ht="25.5" customHeight="1">
      <c r="A523" s="34"/>
      <c r="B523" s="34"/>
      <c r="C523" s="142"/>
      <c r="D523" s="84" t="s">
        <v>313</v>
      </c>
      <c r="E523" s="140" t="s">
        <v>518</v>
      </c>
      <c r="F523" s="187">
        <v>805.7</v>
      </c>
      <c r="G523" s="187">
        <v>178.5</v>
      </c>
      <c r="H523" s="159">
        <f t="shared" si="71"/>
        <v>627.2</v>
      </c>
      <c r="I523" s="159">
        <f t="shared" si="82"/>
        <v>22.154648132059076</v>
      </c>
    </row>
    <row r="524" spans="1:9" ht="12.75">
      <c r="A524" s="44"/>
      <c r="B524" s="44"/>
      <c r="C524" s="44"/>
      <c r="D524" s="44"/>
      <c r="E524" s="45" t="s">
        <v>448</v>
      </c>
      <c r="F524" s="199">
        <f>F9+F39+F197+F219+F417</f>
        <v>283517.39999999997</v>
      </c>
      <c r="G524" s="199">
        <f>G9+G39+G197+G219+G417</f>
        <v>39111.4</v>
      </c>
      <c r="H524" s="199">
        <f>H9+H39+H197+H219+H417</f>
        <v>244406</v>
      </c>
      <c r="I524" s="156">
        <f t="shared" si="82"/>
        <v>13.795061608211704</v>
      </c>
    </row>
  </sheetData>
  <sheetProtection/>
  <autoFilter ref="A8:I524"/>
  <mergeCells count="4">
    <mergeCell ref="A5:I5"/>
    <mergeCell ref="H2:I2"/>
    <mergeCell ref="H3:I3"/>
    <mergeCell ref="H1:I1"/>
  </mergeCells>
  <printOptions horizontalCentered="1"/>
  <pageMargins left="0.3937007874015748" right="0.3937007874015748" top="0.2755905511811024" bottom="0.4330708661417323" header="0.5118110236220472" footer="0.1968503937007874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5"/>
  <sheetViews>
    <sheetView zoomScalePageLayoutView="0" workbookViewId="0" topLeftCell="A1">
      <selection activeCell="H3" sqref="H3:I3"/>
    </sheetView>
  </sheetViews>
  <sheetFormatPr defaultColWidth="9.140625" defaultRowHeight="15"/>
  <cols>
    <col min="1" max="1" width="7.7109375" style="16" customWidth="1"/>
    <col min="2" max="2" width="8.421875" style="16" customWidth="1"/>
    <col min="3" max="3" width="14.28125" style="16" customWidth="1"/>
    <col min="4" max="4" width="9.140625" style="16" customWidth="1"/>
    <col min="5" max="5" width="32.421875" style="16" customWidth="1"/>
    <col min="6" max="6" width="15.28125" style="16" customWidth="1"/>
    <col min="7" max="7" width="15.00390625" style="16" customWidth="1"/>
    <col min="8" max="8" width="14.7109375" style="16" customWidth="1"/>
    <col min="9" max="9" width="16.00390625" style="18" customWidth="1"/>
    <col min="10" max="16384" width="9.140625" style="18" customWidth="1"/>
  </cols>
  <sheetData>
    <row r="1" spans="7:9" ht="12.75">
      <c r="G1" s="206"/>
      <c r="H1" s="250" t="s">
        <v>536</v>
      </c>
      <c r="I1" s="250"/>
    </row>
    <row r="2" spans="2:9" ht="40.5" customHeight="1">
      <c r="B2" s="207"/>
      <c r="E2" s="207"/>
      <c r="F2" s="207"/>
      <c r="G2" s="208"/>
      <c r="H2" s="249" t="s">
        <v>290</v>
      </c>
      <c r="I2" s="249"/>
    </row>
    <row r="3" spans="5:9" ht="15.75" customHeight="1">
      <c r="E3" s="207"/>
      <c r="F3" s="207"/>
      <c r="G3" s="206"/>
      <c r="H3" s="249" t="s">
        <v>294</v>
      </c>
      <c r="I3" s="249"/>
    </row>
    <row r="5" spans="1:9" ht="39.75" customHeight="1">
      <c r="A5" s="260" t="s">
        <v>212</v>
      </c>
      <c r="B5" s="260"/>
      <c r="C5" s="260"/>
      <c r="D5" s="260"/>
      <c r="E5" s="260"/>
      <c r="F5" s="260"/>
      <c r="G5" s="260"/>
      <c r="H5" s="260"/>
      <c r="I5" s="260"/>
    </row>
    <row r="8" spans="1:9" ht="30" customHeight="1">
      <c r="A8" s="209" t="s">
        <v>44</v>
      </c>
      <c r="B8" s="209" t="s">
        <v>45</v>
      </c>
      <c r="C8" s="209" t="s">
        <v>46</v>
      </c>
      <c r="D8" s="209" t="s">
        <v>47</v>
      </c>
      <c r="E8" s="209" t="s">
        <v>48</v>
      </c>
      <c r="F8" s="209" t="s">
        <v>537</v>
      </c>
      <c r="G8" s="209" t="s">
        <v>538</v>
      </c>
      <c r="H8" s="209" t="s">
        <v>539</v>
      </c>
      <c r="I8" s="209" t="s">
        <v>540</v>
      </c>
    </row>
    <row r="9" spans="1:9" ht="10.5" customHeight="1">
      <c r="A9" s="210" t="s">
        <v>42</v>
      </c>
      <c r="B9" s="210" t="s">
        <v>49</v>
      </c>
      <c r="C9" s="210" t="s">
        <v>50</v>
      </c>
      <c r="D9" s="210" t="s">
        <v>556</v>
      </c>
      <c r="E9" s="210" t="s">
        <v>51</v>
      </c>
      <c r="F9" s="210">
        <v>6</v>
      </c>
      <c r="G9" s="210">
        <v>7</v>
      </c>
      <c r="H9" s="210">
        <v>8</v>
      </c>
      <c r="I9" s="210">
        <v>9</v>
      </c>
    </row>
    <row r="10" spans="1:9" ht="36" customHeight="1">
      <c r="A10" s="20" t="s">
        <v>379</v>
      </c>
      <c r="B10" s="20"/>
      <c r="C10" s="20"/>
      <c r="D10" s="20"/>
      <c r="E10" s="31" t="s">
        <v>395</v>
      </c>
      <c r="F10" s="199">
        <f aca="true" t="shared" si="0" ref="F10:I13">F11</f>
        <v>0.5</v>
      </c>
      <c r="G10" s="199">
        <f t="shared" si="0"/>
        <v>0</v>
      </c>
      <c r="H10" s="199">
        <f t="shared" si="0"/>
        <v>0.5</v>
      </c>
      <c r="I10" s="199">
        <f t="shared" si="0"/>
        <v>0</v>
      </c>
    </row>
    <row r="11" spans="1:9" ht="18" customHeight="1">
      <c r="A11" s="210"/>
      <c r="B11" s="20" t="s">
        <v>396</v>
      </c>
      <c r="C11" s="20"/>
      <c r="D11" s="20"/>
      <c r="E11" s="32" t="s">
        <v>183</v>
      </c>
      <c r="F11" s="199">
        <f t="shared" si="0"/>
        <v>0.5</v>
      </c>
      <c r="G11" s="199">
        <f t="shared" si="0"/>
        <v>0</v>
      </c>
      <c r="H11" s="199">
        <f t="shared" si="0"/>
        <v>0.5</v>
      </c>
      <c r="I11" s="199">
        <f t="shared" si="0"/>
        <v>0</v>
      </c>
    </row>
    <row r="12" spans="1:9" ht="19.5" customHeight="1">
      <c r="A12" s="210"/>
      <c r="B12" s="20" t="s">
        <v>452</v>
      </c>
      <c r="C12" s="20"/>
      <c r="D12" s="20"/>
      <c r="E12" s="31" t="s">
        <v>407</v>
      </c>
      <c r="F12" s="199">
        <f t="shared" si="0"/>
        <v>0.5</v>
      </c>
      <c r="G12" s="199">
        <f t="shared" si="0"/>
        <v>0</v>
      </c>
      <c r="H12" s="199">
        <f t="shared" si="0"/>
        <v>0.5</v>
      </c>
      <c r="I12" s="199">
        <f t="shared" si="0"/>
        <v>0</v>
      </c>
    </row>
    <row r="13" spans="1:9" ht="37.5" customHeight="1">
      <c r="A13" s="210"/>
      <c r="B13" s="20"/>
      <c r="C13" s="162" t="s">
        <v>813</v>
      </c>
      <c r="D13" s="170"/>
      <c r="E13" s="217" t="s">
        <v>609</v>
      </c>
      <c r="F13" s="187">
        <f t="shared" si="0"/>
        <v>0.5</v>
      </c>
      <c r="G13" s="187">
        <f t="shared" si="0"/>
        <v>0</v>
      </c>
      <c r="H13" s="187">
        <f t="shared" si="0"/>
        <v>0.5</v>
      </c>
      <c r="I13" s="187">
        <f t="shared" si="0"/>
        <v>0</v>
      </c>
    </row>
    <row r="14" spans="1:9" ht="37.5" customHeight="1">
      <c r="A14" s="210"/>
      <c r="B14" s="20"/>
      <c r="C14" s="142" t="s">
        <v>815</v>
      </c>
      <c r="D14" s="84"/>
      <c r="E14" s="163" t="s">
        <v>184</v>
      </c>
      <c r="F14" s="187">
        <f>F15</f>
        <v>0.5</v>
      </c>
      <c r="G14" s="187">
        <f>G15</f>
        <v>0</v>
      </c>
      <c r="H14" s="187">
        <f>H15</f>
        <v>0.5</v>
      </c>
      <c r="I14" s="159">
        <f>G14/F14*100</f>
        <v>0</v>
      </c>
    </row>
    <row r="15" spans="1:9" ht="37.5" customHeight="1">
      <c r="A15" s="210"/>
      <c r="B15" s="20"/>
      <c r="C15" s="167"/>
      <c r="D15" s="84" t="s">
        <v>316</v>
      </c>
      <c r="E15" s="140" t="s">
        <v>317</v>
      </c>
      <c r="F15" s="187">
        <v>0.5</v>
      </c>
      <c r="G15" s="187">
        <v>0</v>
      </c>
      <c r="H15" s="159">
        <f>F15-G15</f>
        <v>0.5</v>
      </c>
      <c r="I15" s="159">
        <f>G15/F15*100</f>
        <v>0</v>
      </c>
    </row>
    <row r="16" spans="1:9" ht="36">
      <c r="A16" s="211" t="s">
        <v>380</v>
      </c>
      <c r="B16" s="212"/>
      <c r="C16" s="212"/>
      <c r="D16" s="212"/>
      <c r="E16" s="31" t="s">
        <v>400</v>
      </c>
      <c r="F16" s="213">
        <f aca="true" t="shared" si="1" ref="F16:H20">F17</f>
        <v>22</v>
      </c>
      <c r="G16" s="213">
        <f t="shared" si="1"/>
        <v>22</v>
      </c>
      <c r="H16" s="213">
        <f>F16-G16</f>
        <v>0</v>
      </c>
      <c r="I16" s="213">
        <f aca="true" t="shared" si="2" ref="I16:I22">G16/F16*100</f>
        <v>100</v>
      </c>
    </row>
    <row r="17" spans="1:9" ht="12.75">
      <c r="A17" s="20"/>
      <c r="B17" s="20" t="s">
        <v>418</v>
      </c>
      <c r="C17" s="33"/>
      <c r="D17" s="20"/>
      <c r="E17" s="31" t="s">
        <v>52</v>
      </c>
      <c r="F17" s="213">
        <f t="shared" si="1"/>
        <v>22</v>
      </c>
      <c r="G17" s="213">
        <f t="shared" si="1"/>
        <v>22</v>
      </c>
      <c r="H17" s="213">
        <f>F17-G17</f>
        <v>0</v>
      </c>
      <c r="I17" s="213">
        <f t="shared" si="2"/>
        <v>100</v>
      </c>
    </row>
    <row r="18" spans="1:9" ht="20.25" customHeight="1">
      <c r="A18" s="20"/>
      <c r="B18" s="20" t="s">
        <v>420</v>
      </c>
      <c r="C18" s="33"/>
      <c r="D18" s="20"/>
      <c r="E18" s="31" t="s">
        <v>421</v>
      </c>
      <c r="F18" s="213">
        <f t="shared" si="1"/>
        <v>22</v>
      </c>
      <c r="G18" s="213">
        <f t="shared" si="1"/>
        <v>22</v>
      </c>
      <c r="H18" s="213">
        <f>F18-G18</f>
        <v>0</v>
      </c>
      <c r="I18" s="213">
        <f t="shared" si="2"/>
        <v>100</v>
      </c>
    </row>
    <row r="19" spans="1:9" ht="25.5" customHeight="1">
      <c r="A19" s="34"/>
      <c r="B19" s="20"/>
      <c r="C19" s="162" t="s">
        <v>820</v>
      </c>
      <c r="D19" s="170"/>
      <c r="E19" s="217" t="s">
        <v>642</v>
      </c>
      <c r="F19" s="161">
        <f t="shared" si="1"/>
        <v>22</v>
      </c>
      <c r="G19" s="161">
        <f t="shared" si="1"/>
        <v>22</v>
      </c>
      <c r="H19" s="161">
        <f t="shared" si="1"/>
        <v>0</v>
      </c>
      <c r="I19" s="43">
        <f t="shared" si="2"/>
        <v>100</v>
      </c>
    </row>
    <row r="20" spans="1:9" ht="24.75" customHeight="1">
      <c r="A20" s="20"/>
      <c r="B20" s="20"/>
      <c r="C20" s="142" t="s">
        <v>33</v>
      </c>
      <c r="D20" s="84"/>
      <c r="E20" s="140" t="s">
        <v>43</v>
      </c>
      <c r="F20" s="141">
        <f t="shared" si="1"/>
        <v>22</v>
      </c>
      <c r="G20" s="141">
        <f t="shared" si="1"/>
        <v>22</v>
      </c>
      <c r="H20" s="141">
        <f t="shared" si="1"/>
        <v>0</v>
      </c>
      <c r="I20" s="36">
        <f t="shared" si="2"/>
        <v>100</v>
      </c>
    </row>
    <row r="21" spans="1:9" ht="33" customHeight="1">
      <c r="A21" s="34"/>
      <c r="B21" s="34"/>
      <c r="C21" s="142"/>
      <c r="D21" s="84" t="s">
        <v>316</v>
      </c>
      <c r="E21" s="140" t="s">
        <v>317</v>
      </c>
      <c r="F21" s="141">
        <v>22</v>
      </c>
      <c r="G21" s="141">
        <v>22</v>
      </c>
      <c r="H21" s="110">
        <f>F21-G21</f>
        <v>0</v>
      </c>
      <c r="I21" s="36">
        <f t="shared" si="2"/>
        <v>100</v>
      </c>
    </row>
    <row r="22" spans="1:9" s="215" customFormat="1" ht="14.25">
      <c r="A22" s="261" t="s">
        <v>53</v>
      </c>
      <c r="B22" s="262"/>
      <c r="C22" s="262"/>
      <c r="D22" s="263"/>
      <c r="E22" s="214"/>
      <c r="F22" s="240">
        <f>F16+F10</f>
        <v>22.5</v>
      </c>
      <c r="G22" s="240">
        <f>G16+G10</f>
        <v>22</v>
      </c>
      <c r="H22" s="240">
        <f>H16+H10</f>
        <v>0.5</v>
      </c>
      <c r="I22" s="241">
        <f t="shared" si="2"/>
        <v>97.77777777777777</v>
      </c>
    </row>
    <row r="24" spans="1:8" ht="12.75" customHeight="1">
      <c r="A24" s="216"/>
      <c r="B24" s="207"/>
      <c r="C24" s="207"/>
      <c r="D24" s="207"/>
      <c r="E24" s="207"/>
      <c r="F24" s="207"/>
      <c r="G24" s="207"/>
      <c r="H24" s="207"/>
    </row>
    <row r="25" spans="1:8" ht="12.75" customHeight="1">
      <c r="A25" s="216"/>
      <c r="B25" s="207"/>
      <c r="C25" s="207"/>
      <c r="D25" s="207"/>
      <c r="E25" s="207"/>
      <c r="F25" s="207"/>
      <c r="G25" s="207"/>
      <c r="H25" s="207"/>
    </row>
  </sheetData>
  <sheetProtection/>
  <mergeCells count="5">
    <mergeCell ref="A22:D22"/>
    <mergeCell ref="H1:I1"/>
    <mergeCell ref="H2:I2"/>
    <mergeCell ref="H3:I3"/>
    <mergeCell ref="A5:I5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2"/>
  <sheetViews>
    <sheetView view="pageBreakPreview" zoomScale="110" zoomScaleSheetLayoutView="110" zoomScalePageLayoutView="0" workbookViewId="0" topLeftCell="A1">
      <selection activeCell="D3" sqref="D3:E3"/>
    </sheetView>
  </sheetViews>
  <sheetFormatPr defaultColWidth="9.140625" defaultRowHeight="15" outlineLevelCol="1"/>
  <cols>
    <col min="1" max="1" width="26.28125" style="21" customWidth="1"/>
    <col min="2" max="2" width="50.7109375" style="16" customWidth="1"/>
    <col min="3" max="3" width="16.00390625" style="18" customWidth="1" outlineLevel="1"/>
    <col min="4" max="4" width="16.421875" style="18" customWidth="1" outlineLevel="1"/>
    <col min="5" max="5" width="18.140625" style="18" customWidth="1"/>
    <col min="6" max="16384" width="9.140625" style="18" customWidth="1"/>
  </cols>
  <sheetData>
    <row r="1" spans="4:5" ht="22.5" customHeight="1">
      <c r="D1" s="250" t="s">
        <v>378</v>
      </c>
      <c r="E1" s="250"/>
    </row>
    <row r="2" spans="4:5" ht="30" customHeight="1">
      <c r="D2" s="249" t="s">
        <v>290</v>
      </c>
      <c r="E2" s="249"/>
    </row>
    <row r="3" spans="4:5" ht="16.5" customHeight="1">
      <c r="D3" s="249" t="s">
        <v>294</v>
      </c>
      <c r="E3" s="249"/>
    </row>
    <row r="4" spans="4:5" ht="20.25" customHeight="1">
      <c r="D4" s="224"/>
      <c r="E4" s="224"/>
    </row>
    <row r="5" spans="1:5" ht="33.75" customHeight="1">
      <c r="A5" s="264" t="s">
        <v>213</v>
      </c>
      <c r="B5" s="264"/>
      <c r="C5" s="264"/>
      <c r="D5" s="264"/>
      <c r="E5" s="264"/>
    </row>
    <row r="7" spans="1:5" ht="42.75" customHeight="1">
      <c r="A7" s="6" t="s">
        <v>329</v>
      </c>
      <c r="B7" s="58" t="s">
        <v>307</v>
      </c>
      <c r="C7" s="58" t="s">
        <v>537</v>
      </c>
      <c r="D7" s="59" t="s">
        <v>538</v>
      </c>
      <c r="E7" s="108" t="s">
        <v>539</v>
      </c>
    </row>
    <row r="8" spans="1:5" ht="12" customHeight="1">
      <c r="A8" s="22">
        <v>1</v>
      </c>
      <c r="B8" s="22">
        <v>2</v>
      </c>
      <c r="C8" s="22"/>
      <c r="D8" s="22"/>
      <c r="E8" s="22"/>
    </row>
    <row r="9" spans="1:5" ht="23.25" customHeight="1">
      <c r="A9" s="64" t="s">
        <v>384</v>
      </c>
      <c r="B9" s="65" t="s">
        <v>484</v>
      </c>
      <c r="C9" s="62">
        <f>C10-C12</f>
        <v>6609.4000000000015</v>
      </c>
      <c r="D9" s="98">
        <f>D10-D12</f>
        <v>-10000</v>
      </c>
      <c r="E9" s="98">
        <f>E10-E12</f>
        <v>16609.4</v>
      </c>
    </row>
    <row r="10" spans="1:5" ht="23.25" customHeight="1">
      <c r="A10" s="22" t="s">
        <v>489</v>
      </c>
      <c r="B10" s="63" t="s">
        <v>485</v>
      </c>
      <c r="C10" s="57">
        <f>C11</f>
        <v>63000</v>
      </c>
      <c r="D10" s="99">
        <f>D11</f>
        <v>0</v>
      </c>
      <c r="E10" s="99">
        <f>E11</f>
        <v>63000</v>
      </c>
    </row>
    <row r="11" spans="1:5" ht="24.75" customHeight="1">
      <c r="A11" s="22" t="s">
        <v>646</v>
      </c>
      <c r="B11" s="63" t="s">
        <v>647</v>
      </c>
      <c r="C11" s="57">
        <v>63000</v>
      </c>
      <c r="D11" s="99">
        <v>0</v>
      </c>
      <c r="E11" s="99">
        <f>C11-D11</f>
        <v>63000</v>
      </c>
    </row>
    <row r="12" spans="1:5" ht="22.5">
      <c r="A12" s="22" t="s">
        <v>490</v>
      </c>
      <c r="B12" s="63" t="s">
        <v>497</v>
      </c>
      <c r="C12" s="57">
        <f>C13</f>
        <v>56390.6</v>
      </c>
      <c r="D12" s="99">
        <f>D13</f>
        <v>10000</v>
      </c>
      <c r="E12" s="99">
        <f>E13</f>
        <v>46390.6</v>
      </c>
    </row>
    <row r="13" spans="1:5" ht="22.5">
      <c r="A13" s="22" t="s">
        <v>648</v>
      </c>
      <c r="B13" s="63" t="s">
        <v>649</v>
      </c>
      <c r="C13" s="57">
        <v>56390.6</v>
      </c>
      <c r="D13" s="99">
        <v>10000</v>
      </c>
      <c r="E13" s="99">
        <f>C13-D13</f>
        <v>46390.6</v>
      </c>
    </row>
    <row r="14" spans="1:5" s="19" customFormat="1" ht="12.75">
      <c r="A14" s="60" t="s">
        <v>385</v>
      </c>
      <c r="B14" s="61" t="str">
        <f>'[1]Прил №13'!C18</f>
        <v>Изменение остатков средств на счетах по учету средств в бюджете</v>
      </c>
      <c r="C14" s="62">
        <f>C18+C22</f>
        <v>4617.2</v>
      </c>
      <c r="D14" s="62">
        <f>D18+D22</f>
        <v>7697.5</v>
      </c>
      <c r="E14" s="62">
        <f>E18+E22</f>
        <v>-3080.3</v>
      </c>
    </row>
    <row r="15" spans="1:5" s="19" customFormat="1" ht="12.75" hidden="1">
      <c r="A15" s="22" t="s">
        <v>486</v>
      </c>
      <c r="B15" s="63" t="s">
        <v>475</v>
      </c>
      <c r="C15" s="57">
        <f aca="true" t="shared" si="0" ref="C15:E17">C16</f>
        <v>0</v>
      </c>
      <c r="D15" s="57">
        <f t="shared" si="0"/>
        <v>0</v>
      </c>
      <c r="E15" s="57">
        <f t="shared" si="0"/>
        <v>0</v>
      </c>
    </row>
    <row r="16" spans="1:5" s="19" customFormat="1" ht="12.75" hidden="1">
      <c r="A16" s="22" t="s">
        <v>487</v>
      </c>
      <c r="B16" s="63" t="s">
        <v>476</v>
      </c>
      <c r="C16" s="57">
        <f t="shared" si="0"/>
        <v>0</v>
      </c>
      <c r="D16" s="57">
        <f t="shared" si="0"/>
        <v>0</v>
      </c>
      <c r="E16" s="57">
        <f t="shared" si="0"/>
        <v>0</v>
      </c>
    </row>
    <row r="17" spans="1:5" s="19" customFormat="1" ht="12.75" hidden="1">
      <c r="A17" s="22" t="s">
        <v>488</v>
      </c>
      <c r="B17" s="97" t="s">
        <v>477</v>
      </c>
      <c r="C17" s="57">
        <f t="shared" si="0"/>
        <v>0</v>
      </c>
      <c r="D17" s="57">
        <f t="shared" si="0"/>
        <v>0</v>
      </c>
      <c r="E17" s="57">
        <f t="shared" si="0"/>
        <v>0</v>
      </c>
    </row>
    <row r="18" spans="1:5" ht="12.75" hidden="1">
      <c r="A18" s="22" t="s">
        <v>386</v>
      </c>
      <c r="B18" s="63" t="s">
        <v>387</v>
      </c>
      <c r="C18" s="57"/>
      <c r="D18" s="57"/>
      <c r="E18" s="57">
        <f>C18-D18</f>
        <v>0</v>
      </c>
    </row>
    <row r="19" spans="1:5" ht="12.75">
      <c r="A19" s="22" t="s">
        <v>478</v>
      </c>
      <c r="B19" s="63" t="s">
        <v>479</v>
      </c>
      <c r="C19" s="57">
        <f aca="true" t="shared" si="1" ref="C19:E21">C20</f>
        <v>4617.2</v>
      </c>
      <c r="D19" s="57">
        <f>D20</f>
        <v>7697.5</v>
      </c>
      <c r="E19" s="57">
        <f t="shared" si="1"/>
        <v>-3080.3</v>
      </c>
    </row>
    <row r="20" spans="1:5" ht="12.75">
      <c r="A20" s="22" t="s">
        <v>480</v>
      </c>
      <c r="B20" s="63" t="s">
        <v>481</v>
      </c>
      <c r="C20" s="57">
        <f t="shared" si="1"/>
        <v>4617.2</v>
      </c>
      <c r="D20" s="57">
        <f>D21</f>
        <v>7697.5</v>
      </c>
      <c r="E20" s="57">
        <f t="shared" si="1"/>
        <v>-3080.3</v>
      </c>
    </row>
    <row r="21" spans="1:5" ht="12.75">
      <c r="A21" s="22" t="s">
        <v>482</v>
      </c>
      <c r="B21" s="63" t="s">
        <v>483</v>
      </c>
      <c r="C21" s="57">
        <f t="shared" si="1"/>
        <v>4617.2</v>
      </c>
      <c r="D21" s="57">
        <f>D22</f>
        <v>7697.5</v>
      </c>
      <c r="E21" s="57">
        <f t="shared" si="1"/>
        <v>-3080.3</v>
      </c>
    </row>
    <row r="22" spans="1:5" ht="12.75">
      <c r="A22" s="22" t="s">
        <v>388</v>
      </c>
      <c r="B22" s="63" t="s">
        <v>389</v>
      </c>
      <c r="C22" s="57">
        <v>4617.2</v>
      </c>
      <c r="D22" s="57">
        <v>7697.5</v>
      </c>
      <c r="E22" s="57">
        <f>C22-D22</f>
        <v>-3080.3</v>
      </c>
    </row>
    <row r="23" spans="1:5" ht="21.75" customHeight="1" hidden="1">
      <c r="A23" s="66" t="s">
        <v>308</v>
      </c>
      <c r="B23" s="65" t="s">
        <v>527</v>
      </c>
      <c r="C23" s="62">
        <f>C24</f>
        <v>0</v>
      </c>
      <c r="D23" s="62">
        <f>D25-D27</f>
        <v>0</v>
      </c>
      <c r="E23" s="62">
        <f>E25-E27</f>
        <v>0</v>
      </c>
    </row>
    <row r="24" spans="1:5" ht="21.75" customHeight="1" hidden="1">
      <c r="A24" s="22" t="s">
        <v>529</v>
      </c>
      <c r="B24" s="63" t="s">
        <v>530</v>
      </c>
      <c r="C24" s="62">
        <f>C25-C26</f>
        <v>0</v>
      </c>
      <c r="D24" s="62"/>
      <c r="E24" s="62"/>
    </row>
    <row r="25" spans="1:5" ht="24.75" customHeight="1" hidden="1">
      <c r="A25" s="22" t="s">
        <v>528</v>
      </c>
      <c r="B25" s="63" t="s">
        <v>524</v>
      </c>
      <c r="C25" s="57">
        <v>0</v>
      </c>
      <c r="D25" s="57"/>
      <c r="E25" s="57"/>
    </row>
    <row r="26" spans="1:5" ht="36" customHeight="1" hidden="1">
      <c r="A26" s="22" t="s">
        <v>532</v>
      </c>
      <c r="B26" s="63" t="s">
        <v>531</v>
      </c>
      <c r="C26" s="57">
        <f>C27</f>
        <v>0</v>
      </c>
      <c r="D26" s="57"/>
      <c r="E26" s="57"/>
    </row>
    <row r="27" spans="1:5" ht="34.5" customHeight="1" hidden="1">
      <c r="A27" s="22" t="s">
        <v>533</v>
      </c>
      <c r="B27" s="63" t="s">
        <v>525</v>
      </c>
      <c r="C27" s="57">
        <v>0</v>
      </c>
      <c r="D27" s="57"/>
      <c r="E27" s="57"/>
    </row>
    <row r="28" spans="1:5" ht="13.5" customHeight="1">
      <c r="A28" s="67"/>
      <c r="B28" s="69"/>
      <c r="C28" s="68"/>
      <c r="D28" s="68"/>
      <c r="E28" s="68"/>
    </row>
    <row r="29" spans="1:5" ht="12.75">
      <c r="A29" s="70"/>
      <c r="B29" s="71" t="s">
        <v>309</v>
      </c>
      <c r="C29" s="62">
        <f>C9+C14</f>
        <v>11226.600000000002</v>
      </c>
      <c r="D29" s="62">
        <f>D9+D14</f>
        <v>-2302.5</v>
      </c>
      <c r="E29" s="62">
        <f>E9+E14</f>
        <v>13529.100000000002</v>
      </c>
    </row>
    <row r="31" spans="3:5" ht="12.75">
      <c r="C31" s="143">
        <f>'П №1'!C109</f>
        <v>-11226.6</v>
      </c>
      <c r="D31" s="143">
        <f>'П №1'!D109</f>
        <v>2302.4999999999927</v>
      </c>
      <c r="E31" s="143">
        <f>'П №1'!E109</f>
        <v>-13529.099999999993</v>
      </c>
    </row>
    <row r="32" spans="3:5" ht="12.75">
      <c r="C32" s="244">
        <f>C29+C31</f>
        <v>0</v>
      </c>
      <c r="D32" s="226">
        <f>D29+D31</f>
        <v>-7.275957614183426E-12</v>
      </c>
      <c r="E32" s="226">
        <f>E29+E31</f>
        <v>0</v>
      </c>
    </row>
    <row r="33" ht="12.75">
      <c r="C33" s="72"/>
    </row>
    <row r="42" ht="15.75">
      <c r="B42" s="46"/>
    </row>
  </sheetData>
  <sheetProtection/>
  <mergeCells count="4">
    <mergeCell ref="D3:E3"/>
    <mergeCell ref="A5:E5"/>
    <mergeCell ref="D1:E1"/>
    <mergeCell ref="D2:E2"/>
  </mergeCells>
  <printOptions/>
  <pageMargins left="0.5905511811023623" right="0.35433070866141736" top="0.984251968503937" bottom="0.984251968503937" header="0.5118110236220472" footer="0.5118110236220472"/>
  <pageSetup fitToHeight="0" fitToWidth="1" horizontalDpi="300" verticalDpi="300" orientation="portrait" paperSize="9" scale="74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8"/>
  <sheetViews>
    <sheetView view="pageBreakPreview" zoomScaleSheetLayoutView="100" zoomScalePageLayoutView="0" workbookViewId="0" topLeftCell="A1">
      <selection activeCell="D4" sqref="D4:E4"/>
    </sheetView>
  </sheetViews>
  <sheetFormatPr defaultColWidth="9.140625" defaultRowHeight="15"/>
  <cols>
    <col min="1" max="1" width="8.57421875" style="48" customWidth="1"/>
    <col min="2" max="2" width="53.57421875" style="48" customWidth="1"/>
    <col min="3" max="3" width="15.140625" style="48" customWidth="1"/>
    <col min="4" max="5" width="16.00390625" style="49" customWidth="1"/>
    <col min="6" max="6" width="0.42578125" style="49" customWidth="1"/>
    <col min="7" max="16384" width="9.140625" style="49" customWidth="1"/>
  </cols>
  <sheetData>
    <row r="1" spans="1:2" ht="12.75">
      <c r="A1" s="47"/>
      <c r="B1" s="47"/>
    </row>
    <row r="2" spans="1:6" ht="12.75">
      <c r="A2" s="47"/>
      <c r="B2" s="47"/>
      <c r="C2" s="5"/>
      <c r="D2" s="250" t="s">
        <v>560</v>
      </c>
      <c r="E2" s="250"/>
      <c r="F2" s="5"/>
    </row>
    <row r="3" spans="1:6" ht="41.25" customHeight="1">
      <c r="A3" s="47"/>
      <c r="B3" s="47"/>
      <c r="C3" s="26"/>
      <c r="D3" s="249" t="s">
        <v>290</v>
      </c>
      <c r="E3" s="249"/>
      <c r="F3" s="116"/>
    </row>
    <row r="4" spans="1:6" ht="20.25" customHeight="1">
      <c r="A4" s="47"/>
      <c r="B4" s="47"/>
      <c r="C4" s="93"/>
      <c r="D4" s="249" t="s">
        <v>294</v>
      </c>
      <c r="E4" s="249"/>
      <c r="F4" s="116"/>
    </row>
    <row r="5" spans="1:6" ht="15.75" customHeight="1">
      <c r="A5" s="47"/>
      <c r="B5" s="47"/>
      <c r="C5" s="93"/>
      <c r="D5" s="115"/>
      <c r="E5" s="115"/>
      <c r="F5" s="116"/>
    </row>
    <row r="6" spans="1:5" ht="33.75" customHeight="1">
      <c r="A6" s="265" t="s">
        <v>214</v>
      </c>
      <c r="B6" s="265"/>
      <c r="C6" s="265"/>
      <c r="D6" s="265"/>
      <c r="E6" s="246"/>
    </row>
    <row r="7" spans="1:2" ht="12.75">
      <c r="A7" s="47"/>
      <c r="B7" s="47"/>
    </row>
    <row r="8" spans="1:5" ht="25.5">
      <c r="A8" s="50" t="s">
        <v>458</v>
      </c>
      <c r="B8" s="50" t="s">
        <v>295</v>
      </c>
      <c r="C8" s="58" t="s">
        <v>537</v>
      </c>
      <c r="D8" s="50" t="s">
        <v>538</v>
      </c>
      <c r="E8" s="108" t="s">
        <v>539</v>
      </c>
    </row>
    <row r="9" spans="1:5" ht="25.5">
      <c r="A9" s="51" t="s">
        <v>296</v>
      </c>
      <c r="B9" s="52" t="s">
        <v>297</v>
      </c>
      <c r="C9" s="120">
        <f>C10-C11</f>
        <v>6609.4000000000015</v>
      </c>
      <c r="D9" s="120">
        <f>D10-D11</f>
        <v>-10000</v>
      </c>
      <c r="E9" s="120">
        <f>C9-D9</f>
        <v>16609.4</v>
      </c>
    </row>
    <row r="10" spans="1:5" ht="25.5">
      <c r="A10" s="51" t="s">
        <v>298</v>
      </c>
      <c r="B10" s="52" t="s">
        <v>299</v>
      </c>
      <c r="C10" s="53">
        <v>63000</v>
      </c>
      <c r="D10" s="112">
        <v>0</v>
      </c>
      <c r="E10" s="121">
        <f>C10-D10</f>
        <v>63000</v>
      </c>
    </row>
    <row r="11" spans="1:5" ht="25.5" customHeight="1">
      <c r="A11" s="51" t="s">
        <v>300</v>
      </c>
      <c r="B11" s="52" t="s">
        <v>301</v>
      </c>
      <c r="C11" s="53">
        <v>56390.6</v>
      </c>
      <c r="D11" s="112">
        <v>10000</v>
      </c>
      <c r="E11" s="121">
        <f>C11-D11</f>
        <v>46390.6</v>
      </c>
    </row>
    <row r="12" spans="1:5" ht="25.5" hidden="1">
      <c r="A12" s="51" t="s">
        <v>302</v>
      </c>
      <c r="B12" s="52" t="s">
        <v>303</v>
      </c>
      <c r="C12" s="57">
        <f>C13-C14</f>
        <v>0</v>
      </c>
      <c r="D12" s="113">
        <f>D13-D14</f>
        <v>0</v>
      </c>
      <c r="E12" s="50" t="s">
        <v>498</v>
      </c>
    </row>
    <row r="13" spans="1:5" ht="12.75" hidden="1">
      <c r="A13" s="51" t="s">
        <v>304</v>
      </c>
      <c r="B13" s="56" t="s">
        <v>305</v>
      </c>
      <c r="C13" s="57">
        <f>'[1]Прил№5'!C18</f>
        <v>0</v>
      </c>
      <c r="D13" s="113">
        <v>0</v>
      </c>
      <c r="E13" s="50" t="s">
        <v>498</v>
      </c>
    </row>
    <row r="14" spans="1:5" ht="12.75" hidden="1">
      <c r="A14" s="51" t="s">
        <v>306</v>
      </c>
      <c r="B14" s="56" t="s">
        <v>301</v>
      </c>
      <c r="C14" s="57">
        <v>0</v>
      </c>
      <c r="D14" s="113">
        <v>0</v>
      </c>
      <c r="E14" s="50" t="s">
        <v>498</v>
      </c>
    </row>
    <row r="15" spans="1:5" ht="12.75" hidden="1">
      <c r="A15" s="51"/>
      <c r="B15" s="52"/>
      <c r="C15" s="53"/>
      <c r="D15" s="50"/>
      <c r="E15" s="50"/>
    </row>
    <row r="16" spans="1:5" ht="12.75" hidden="1">
      <c r="A16" s="51"/>
      <c r="B16" s="52"/>
      <c r="C16" s="53"/>
      <c r="D16" s="50"/>
      <c r="E16" s="50"/>
    </row>
    <row r="18" spans="3:4" ht="12.75">
      <c r="C18" s="54"/>
      <c r="D18" s="55"/>
    </row>
  </sheetData>
  <sheetProtection/>
  <mergeCells count="4">
    <mergeCell ref="A6:E6"/>
    <mergeCell ref="D2:E2"/>
    <mergeCell ref="D3:E3"/>
    <mergeCell ref="D4:E4"/>
  </mergeCells>
  <printOptions/>
  <pageMargins left="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2"/>
  <sheetViews>
    <sheetView view="pageBreakPreview" zoomScaleSheetLayoutView="100" workbookViewId="0" topLeftCell="A16">
      <selection activeCell="G3" sqref="G3:H3"/>
    </sheetView>
  </sheetViews>
  <sheetFormatPr defaultColWidth="9.140625" defaultRowHeight="15"/>
  <cols>
    <col min="1" max="1" width="9.140625" style="117" customWidth="1"/>
    <col min="2" max="2" width="29.421875" style="117" bestFit="1" customWidth="1"/>
    <col min="3" max="3" width="22.57421875" style="117" bestFit="1" customWidth="1"/>
    <col min="4" max="4" width="28.140625" style="117" customWidth="1"/>
    <col min="5" max="5" width="18.8515625" style="117" customWidth="1"/>
    <col min="6" max="8" width="17.8515625" style="117" customWidth="1"/>
  </cols>
  <sheetData>
    <row r="1" spans="7:8" ht="15">
      <c r="G1" s="250" t="s">
        <v>54</v>
      </c>
      <c r="H1" s="250"/>
    </row>
    <row r="2" spans="7:8" ht="31.5" customHeight="1">
      <c r="G2" s="249" t="s">
        <v>290</v>
      </c>
      <c r="H2" s="249"/>
    </row>
    <row r="3" spans="7:8" ht="15.75" customHeight="1">
      <c r="G3" s="249" t="s">
        <v>294</v>
      </c>
      <c r="H3" s="249"/>
    </row>
    <row r="4" spans="7:8" ht="15">
      <c r="G4" s="5"/>
      <c r="H4" s="5"/>
    </row>
    <row r="5" spans="1:8" ht="15.75">
      <c r="A5" s="266" t="s">
        <v>215</v>
      </c>
      <c r="B5" s="266"/>
      <c r="C5" s="266"/>
      <c r="D5" s="266"/>
      <c r="E5" s="266"/>
      <c r="F5" s="266"/>
      <c r="G5" s="266"/>
      <c r="H5" s="266"/>
    </row>
    <row r="8" spans="1:8" ht="15.75">
      <c r="A8" s="267" t="s">
        <v>544</v>
      </c>
      <c r="B8" s="267" t="s">
        <v>545</v>
      </c>
      <c r="C8" s="267" t="s">
        <v>546</v>
      </c>
      <c r="D8" s="267" t="s">
        <v>547</v>
      </c>
      <c r="E8" s="267" t="s">
        <v>548</v>
      </c>
      <c r="F8" s="267"/>
      <c r="G8" s="267"/>
      <c r="H8" s="267"/>
    </row>
    <row r="9" spans="1:8" ht="220.5">
      <c r="A9" s="267"/>
      <c r="B9" s="267"/>
      <c r="C9" s="267"/>
      <c r="D9" s="267"/>
      <c r="E9" s="118" t="s">
        <v>549</v>
      </c>
      <c r="F9" s="118" t="s">
        <v>550</v>
      </c>
      <c r="G9" s="118" t="s">
        <v>551</v>
      </c>
      <c r="H9" s="118" t="s">
        <v>552</v>
      </c>
    </row>
    <row r="10" spans="1:8" ht="15.75">
      <c r="A10" s="119">
        <v>1</v>
      </c>
      <c r="B10" s="119">
        <v>2</v>
      </c>
      <c r="C10" s="119">
        <v>3</v>
      </c>
      <c r="D10" s="119">
        <v>4</v>
      </c>
      <c r="E10" s="119">
        <v>5</v>
      </c>
      <c r="F10" s="119">
        <v>6</v>
      </c>
      <c r="G10" s="119">
        <v>7</v>
      </c>
      <c r="H10" s="119">
        <v>8</v>
      </c>
    </row>
    <row r="11" spans="1:8" ht="15.75">
      <c r="A11" s="119">
        <v>1</v>
      </c>
      <c r="B11" s="119" t="s">
        <v>498</v>
      </c>
      <c r="C11" s="119" t="s">
        <v>498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</row>
    <row r="12" spans="1:8" ht="15.75">
      <c r="A12" s="119"/>
      <c r="B12" s="119" t="s">
        <v>553</v>
      </c>
      <c r="C12" s="119"/>
      <c r="D12" s="119">
        <v>0</v>
      </c>
      <c r="E12" s="119">
        <v>0</v>
      </c>
      <c r="F12" s="119">
        <v>0</v>
      </c>
      <c r="G12" s="119">
        <v>0</v>
      </c>
      <c r="H12" s="119">
        <v>0</v>
      </c>
    </row>
  </sheetData>
  <sheetProtection/>
  <mergeCells count="9">
    <mergeCell ref="E8:H8"/>
    <mergeCell ref="A8:A9"/>
    <mergeCell ref="B8:B9"/>
    <mergeCell ref="C8:C9"/>
    <mergeCell ref="D8:D9"/>
    <mergeCell ref="G1:H1"/>
    <mergeCell ref="G2:H2"/>
    <mergeCell ref="G3:H3"/>
    <mergeCell ref="A5:H5"/>
  </mergeCells>
  <printOptions/>
  <pageMargins left="0.4330708661417323" right="0.5118110236220472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3"/>
  <sheetViews>
    <sheetView zoomScalePageLayoutView="0" workbookViewId="0" topLeftCell="A1">
      <selection activeCell="E4" sqref="E4:F4"/>
    </sheetView>
  </sheetViews>
  <sheetFormatPr defaultColWidth="11.28125" defaultRowHeight="15" outlineLevelRow="1"/>
  <cols>
    <col min="1" max="1" width="6.7109375" style="48" customWidth="1"/>
    <col min="2" max="2" width="58.00390625" style="48" customWidth="1"/>
    <col min="3" max="3" width="22.00390625" style="48" customWidth="1"/>
    <col min="4" max="4" width="18.8515625" style="100" customWidth="1"/>
    <col min="5" max="5" width="16.28125" style="49" customWidth="1"/>
    <col min="6" max="6" width="15.57421875" style="49" customWidth="1"/>
    <col min="7" max="16384" width="11.28125" style="49" customWidth="1"/>
  </cols>
  <sheetData>
    <row r="1" spans="1:3" ht="12.75">
      <c r="A1" s="47"/>
      <c r="B1" s="47"/>
      <c r="C1" s="47"/>
    </row>
    <row r="2" spans="1:6" ht="15" customHeight="1">
      <c r="A2" s="47"/>
      <c r="B2" s="47"/>
      <c r="C2" s="127"/>
      <c r="E2" s="250" t="s">
        <v>104</v>
      </c>
      <c r="F2" s="250"/>
    </row>
    <row r="3" spans="1:6" ht="40.5" customHeight="1">
      <c r="A3" s="47"/>
      <c r="B3" s="47"/>
      <c r="C3" s="269"/>
      <c r="D3" s="269"/>
      <c r="E3" s="249" t="s">
        <v>290</v>
      </c>
      <c r="F3" s="249"/>
    </row>
    <row r="4" spans="1:6" ht="15" customHeight="1">
      <c r="A4" s="47"/>
      <c r="B4" s="47"/>
      <c r="C4" s="114"/>
      <c r="E4" s="249" t="s">
        <v>294</v>
      </c>
      <c r="F4" s="249"/>
    </row>
    <row r="5" spans="1:3" ht="12.75">
      <c r="A5" s="47"/>
      <c r="B5" s="47"/>
      <c r="C5" s="47"/>
    </row>
    <row r="6" spans="1:6" ht="48.75" customHeight="1">
      <c r="A6" s="268" t="s">
        <v>216</v>
      </c>
      <c r="B6" s="268"/>
      <c r="C6" s="268"/>
      <c r="D6" s="268"/>
      <c r="E6" s="268"/>
      <c r="F6" s="268"/>
    </row>
    <row r="7" spans="1:3" ht="12.75">
      <c r="A7" s="47"/>
      <c r="B7" s="47"/>
      <c r="C7" s="47"/>
    </row>
    <row r="8" spans="1:6" ht="36" customHeight="1">
      <c r="A8" s="77" t="s">
        <v>458</v>
      </c>
      <c r="B8" s="77" t="s">
        <v>559</v>
      </c>
      <c r="C8" s="125" t="s">
        <v>537</v>
      </c>
      <c r="D8" s="126" t="s">
        <v>538</v>
      </c>
      <c r="E8" s="125" t="s">
        <v>539</v>
      </c>
      <c r="F8" s="125" t="s">
        <v>540</v>
      </c>
    </row>
    <row r="9" spans="1:6" ht="91.5" customHeight="1">
      <c r="A9" s="77"/>
      <c r="B9" s="124" t="s">
        <v>292</v>
      </c>
      <c r="C9" s="131">
        <v>2958.1</v>
      </c>
      <c r="D9" s="131"/>
      <c r="E9" s="131">
        <f>C9-D9</f>
        <v>2958.1</v>
      </c>
      <c r="F9" s="131">
        <f>D9/C9*100</f>
        <v>0</v>
      </c>
    </row>
    <row r="10" spans="1:6" ht="94.5" customHeight="1" outlineLevel="1">
      <c r="A10" s="123">
        <v>1</v>
      </c>
      <c r="B10" s="124" t="s">
        <v>558</v>
      </c>
      <c r="C10" s="131">
        <v>39670.6</v>
      </c>
      <c r="D10" s="131">
        <v>0</v>
      </c>
      <c r="E10" s="131">
        <f>C10-D10</f>
        <v>39670.6</v>
      </c>
      <c r="F10" s="131">
        <f>D10/C10*100</f>
        <v>0</v>
      </c>
    </row>
    <row r="11" spans="1:6" ht="94.5" customHeight="1" outlineLevel="1">
      <c r="A11" s="123">
        <v>2</v>
      </c>
      <c r="B11" s="80" t="s">
        <v>557</v>
      </c>
      <c r="C11" s="131">
        <v>36144.8</v>
      </c>
      <c r="D11" s="131">
        <v>9731.1</v>
      </c>
      <c r="E11" s="131">
        <f>C11-D11</f>
        <v>26413.700000000004</v>
      </c>
      <c r="F11" s="131">
        <f>D11/C11*100</f>
        <v>26.922544875058097</v>
      </c>
    </row>
    <row r="12" spans="1:6" ht="94.5" customHeight="1" hidden="1" outlineLevel="1">
      <c r="A12" s="122" t="s">
        <v>556</v>
      </c>
      <c r="B12" s="80" t="s">
        <v>555</v>
      </c>
      <c r="C12" s="131">
        <v>0</v>
      </c>
      <c r="D12" s="130" t="s">
        <v>498</v>
      </c>
      <c r="E12" s="132" t="s">
        <v>498</v>
      </c>
      <c r="F12" s="128" t="s">
        <v>498</v>
      </c>
    </row>
    <row r="13" spans="1:6" ht="15.75" outlineLevel="1">
      <c r="A13" s="82"/>
      <c r="B13" s="83" t="s">
        <v>457</v>
      </c>
      <c r="C13" s="129">
        <f>SUM(C9:C12)</f>
        <v>78773.5</v>
      </c>
      <c r="D13" s="129">
        <f>SUM(D10:D12)</f>
        <v>9731.1</v>
      </c>
      <c r="E13" s="129">
        <f>SUM(E10:E12)</f>
        <v>66084.3</v>
      </c>
      <c r="F13" s="129">
        <f>D13/C13*100</f>
        <v>12.353266009508273</v>
      </c>
    </row>
  </sheetData>
  <sheetProtection/>
  <mergeCells count="5">
    <mergeCell ref="E2:F2"/>
    <mergeCell ref="A6:F6"/>
    <mergeCell ref="C3:D3"/>
    <mergeCell ref="E3:F3"/>
    <mergeCell ref="E4:F4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Ud8</cp:lastModifiedBy>
  <cp:lastPrinted>2018-04-20T06:51:16Z</cp:lastPrinted>
  <dcterms:created xsi:type="dcterms:W3CDTF">2010-10-26T04:55:36Z</dcterms:created>
  <dcterms:modified xsi:type="dcterms:W3CDTF">2018-04-25T09:21:02Z</dcterms:modified>
  <cp:category/>
  <cp:version/>
  <cp:contentType/>
  <cp:contentStatus/>
</cp:coreProperties>
</file>