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53" activeTab="0"/>
  </bookViews>
  <sheets>
    <sheet name="П № 5" sheetId="1" r:id="rId1"/>
    <sheet name="П № 7" sheetId="2" r:id="rId2"/>
    <sheet name="П №  9" sheetId="3" r:id="rId3"/>
    <sheet name="Пр № 13 " sheetId="4" r:id="rId4"/>
    <sheet name="Лист1" sheetId="5" r:id="rId5"/>
  </sheets>
  <definedNames>
    <definedName name="_xlnm._FilterDatabase" localSheetId="2" hidden="1">'П №  9'!$A$7:$K$546</definedName>
    <definedName name="_xlnm._FilterDatabase" localSheetId="0" hidden="1">'П № 5'!$A$7:$P$398</definedName>
    <definedName name="_xlnm._FilterDatabase" localSheetId="1" hidden="1">'П № 7'!$A$8:$J$537</definedName>
    <definedName name="_xlnm._FilterDatabase" localSheetId="3" hidden="1">'Пр № 13 '!$B$7:$D$20</definedName>
    <definedName name="_xlnm.Print_Titles" localSheetId="2">'П №  9'!$7:$7</definedName>
    <definedName name="_xlnm.Print_Titles" localSheetId="0">'П № 5'!$7:$7</definedName>
    <definedName name="_xlnm.Print_Titles" localSheetId="1">'П № 7'!$8:$8</definedName>
    <definedName name="_xlnm.Print_Area" localSheetId="2">'П №  9'!$A$1:$O$548</definedName>
    <definedName name="_xlnm.Print_Area" localSheetId="0">'П № 5'!$A$1:$Q$398</definedName>
    <definedName name="_xlnm.Print_Area" localSheetId="1">'П № 7'!$A$1:$N$539</definedName>
    <definedName name="_xlnm.Print_Area" localSheetId="3">'Пр № 13 '!$A$1:$T$20</definedName>
  </definedNames>
  <calcPr fullCalcOnLoad="1"/>
</workbook>
</file>

<file path=xl/sharedStrings.xml><?xml version="1.0" encoding="utf-8"?>
<sst xmlns="http://schemas.openxmlformats.org/spreadsheetml/2006/main" count="2979" uniqueCount="618">
  <si>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</si>
  <si>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</si>
  <si>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</si>
  <si>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</si>
  <si>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</si>
  <si>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</si>
  <si>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</si>
  <si>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</si>
  <si>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</si>
  <si>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</si>
  <si>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</si>
  <si>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</si>
  <si>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</si>
  <si>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Всего бюджетных инвестиций</t>
  </si>
  <si>
    <t>Объекты муниципальной собственности</t>
  </si>
  <si>
    <t>0409</t>
  </si>
  <si>
    <t>Дорожное хозяйство (дорожные фонды)</t>
  </si>
  <si>
    <t>Приложение 1</t>
  </si>
  <si>
    <t>к решению  Думы Краснокамского городского поселения</t>
  </si>
  <si>
    <t>601</t>
  </si>
  <si>
    <t>602</t>
  </si>
  <si>
    <t>603</t>
  </si>
  <si>
    <t>604</t>
  </si>
  <si>
    <t>605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</si>
  <si>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</si>
  <si>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</si>
  <si>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</si>
  <si>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</si>
  <si>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</si>
  <si>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</si>
  <si>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</si>
  <si>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</si>
  <si>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</si>
  <si>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</si>
  <si>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</si>
  <si>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</si>
  <si>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</si>
  <si>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</si>
  <si>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</si>
  <si>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</si>
  <si>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</si>
  <si>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</si>
  <si>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</si>
  <si>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</si>
  <si>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</si>
  <si>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</si>
  <si>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</si>
  <si>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</si>
  <si>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</si>
  <si>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</si>
  <si>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</si>
  <si>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</si>
  <si>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</si>
  <si>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</si>
  <si>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</si>
  <si>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</si>
  <si>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</si>
  <si>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</si>
  <si>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</si>
  <si>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</si>
  <si>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</si>
  <si>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</si>
  <si>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</si>
  <si>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</si>
  <si>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</si>
  <si>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</si>
  <si>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</si>
  <si>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</si>
  <si>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</si>
  <si>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</si>
  <si>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</si>
  <si>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</si>
  <si>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</si>
  <si>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</si>
  <si>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</si>
  <si>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</si>
  <si>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</si>
  <si>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</si>
  <si>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</si>
  <si>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</si>
  <si>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</si>
  <si>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</si>
  <si>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</si>
  <si>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</si>
  <si>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</si>
  <si>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</si>
  <si>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</si>
  <si>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</si>
  <si>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</si>
  <si>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</si>
  <si>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</si>
  <si>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>№ п/п</t>
  </si>
  <si>
    <t>Приложение 2</t>
  </si>
  <si>
    <t>0407</t>
  </si>
  <si>
    <t>Лесное хозяйство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</si>
  <si>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</si>
  <si>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</si>
  <si>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</si>
  <si>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</si>
  <si>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</si>
  <si>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</si>
  <si>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</si>
  <si>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Капитальные вложения в объекты недвижимого имущества государственной (муниципальной) собственности</t>
  </si>
  <si>
    <t>Единовременное денежное вознаграждение лицам, награжденным Почетной грамотой администрации Краснокамского городского поселения</t>
  </si>
  <si>
    <t>Председатель Думы Краснокамского городского поселения</t>
  </si>
  <si>
    <t>Приложение 3</t>
  </si>
  <si>
    <t>Исполнение решений судов, вступивших в законную силу, и оплата государственной пошлины</t>
  </si>
  <si>
    <t>Денежные выплаты Почетным гражданам города Краснокамска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</si>
  <si>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</si>
  <si>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</si>
  <si>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</si>
  <si>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</si>
  <si>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Подпрограмма "Градостроительная деятельность"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</si>
  <si>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</si>
  <si>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</si>
  <si>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"Обеспечение пожарной безопасности на территории г.Краснокамска"</t>
  </si>
  <si>
    <t>Подпрограмма  "Обеспечение пожарной безопасности на территории городских лесов"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</si>
  <si>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</si>
  <si>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</si>
  <si>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</si>
  <si>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</si>
  <si>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</si>
  <si>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Основное мероприятие "Мероприятия с участием городских общественных организаций"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</si>
  <si>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</si>
  <si>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"Культура г.Краснокамска"</t>
  </si>
  <si>
    <t>Подпрограмма "Развитие физической культуры, спорта и туризма"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</si>
  <si>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</si>
  <si>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</si>
  <si>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</si>
  <si>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Муниципальная программа "Обеспечение жильём  жителей Краснокамского городского поселения"</t>
  </si>
  <si>
    <t>Подпрограмма "Содействие в обеспечении жильём молодых семей"</t>
  </si>
  <si>
    <t>Подпрограмма "Переселение граждан из ветхого аварийного жилищного фонда"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</si>
  <si>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</si>
  <si>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</si>
  <si>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"Газификация Краснокамского городского поселения"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</si>
  <si>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</si>
  <si>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>Подпрограмма "Капитальный ремонт и модернизация жилищного фонда"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</si>
  <si>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</si>
  <si>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</si>
  <si>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"Содержание и ремонт объектов жилищного хозяйства"</t>
  </si>
  <si>
    <t>Подпрограмма "Содержание и ремонт объектов внешнего благоустройства и озеленения"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</si>
  <si>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</si>
  <si>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Осуществление внешнего муниципального финансового контроля Краснокамского городского поселения</t>
  </si>
  <si>
    <t>Мероприятия, осуществляемые органами местного самоуправления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</si>
  <si>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</si>
  <si>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</si>
  <si>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</si>
  <si>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</si>
  <si>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Условно-утвержаемые ассигнования</t>
  </si>
  <si>
    <t>Пенсионное обеспечение</t>
  </si>
  <si>
    <t>1001</t>
  </si>
  <si>
    <t>0406</t>
  </si>
  <si>
    <t>Водные ресурсы</t>
  </si>
  <si>
    <t>Мероприятия по планировке территории Краснокамского городского поселения</t>
  </si>
  <si>
    <t>Обеспечение выполнения функций органами местного самоуправления</t>
  </si>
  <si>
    <t>900</t>
  </si>
  <si>
    <t>Подпрограмма "Содержание и ремонт объектов коммунального хозяйства"</t>
  </si>
  <si>
    <t>9999</t>
  </si>
  <si>
    <t>Проектирование и строительство объекта "Закольцовка системы газоснабжения ул. Калинина г.Краснокамска"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</si>
  <si>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</si>
  <si>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2018 год</t>
  </si>
  <si>
    <t>2018 год с учетом изменений</t>
  </si>
  <si>
    <t>0110000000</t>
  </si>
  <si>
    <t>0110100000</t>
  </si>
  <si>
    <t>0110100010</t>
  </si>
  <si>
    <t>0100000000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</si>
  <si>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</si>
  <si>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</si>
  <si>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0110300000</t>
  </si>
  <si>
    <t>0110320110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</si>
  <si>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</si>
  <si>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</si>
  <si>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0110200000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</si>
  <si>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</si>
  <si>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</si>
  <si>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0200000000</t>
  </si>
  <si>
    <t>0210000000</t>
  </si>
  <si>
    <t>0210100000</t>
  </si>
  <si>
    <t>0210120210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</si>
  <si>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</si>
  <si>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</si>
  <si>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0210200000</t>
  </si>
  <si>
    <t>0210200010</t>
  </si>
  <si>
    <t>0220000000</t>
  </si>
  <si>
    <t>0220100000</t>
  </si>
  <si>
    <t>0220120220</t>
  </si>
  <si>
    <t>Основное мероприятие "Мероприятия по планировке территория"</t>
  </si>
  <si>
    <t>0120000000</t>
  </si>
  <si>
    <t>0120100000</t>
  </si>
  <si>
    <t>0120120120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</si>
  <si>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</si>
  <si>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</si>
  <si>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</si>
  <si>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0300000000</t>
  </si>
  <si>
    <t>0300100000</t>
  </si>
  <si>
    <t>03001L0270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</si>
  <si>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</si>
  <si>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</si>
  <si>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0300200000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</si>
  <si>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</si>
  <si>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</si>
  <si>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0400000000</t>
  </si>
  <si>
    <t>0410000000</t>
  </si>
  <si>
    <t>0410100000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</si>
  <si>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</si>
  <si>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0410120410</t>
  </si>
  <si>
    <t>Обучение и повышение уровня подготовки специалистов к действиям при возникновении чрезвычайных ситуаций</t>
  </si>
  <si>
    <t>0410120420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</si>
  <si>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</si>
  <si>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0410200000</t>
  </si>
  <si>
    <t>0410220430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</si>
  <si>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</si>
  <si>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</si>
  <si>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0410220440</t>
  </si>
  <si>
    <t>Обслуживание комплексной системы защиты на базе технологии "Наблюдатель"</t>
  </si>
  <si>
    <t>0420000000</t>
  </si>
  <si>
    <t>0420100000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</si>
  <si>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</si>
  <si>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Первичные меры пожарной безопасности</t>
  </si>
  <si>
    <t>0420200000</t>
  </si>
  <si>
    <t>Основное мероприятие "Обеспечение мер пожарной безопасности на Пальтинском месторождении торфа"</t>
  </si>
  <si>
    <t>0420320450</t>
  </si>
  <si>
    <t>0420400000</t>
  </si>
  <si>
    <t>0420420450</t>
  </si>
  <si>
    <t>Основное мероприятие "Обеспечение мер пожарной безопасности на территории короотвала"</t>
  </si>
  <si>
    <t>0420300000</t>
  </si>
  <si>
    <t>0430000000</t>
  </si>
  <si>
    <t>0430100000</t>
  </si>
  <si>
    <t>0430120460</t>
  </si>
  <si>
    <t>Основное мероприятие "Лесозащита"</t>
  </si>
  <si>
    <t>Изготовление и установка предупредительных аншлагов</t>
  </si>
  <si>
    <t>0430200000</t>
  </si>
  <si>
    <t>0430220470</t>
  </si>
  <si>
    <t xml:space="preserve">Основное мероприятие "Мероприятия по ограничению распространения огня" </t>
  </si>
  <si>
    <t>Устройство минерализированных полос вдоль дорог и просек</t>
  </si>
  <si>
    <t>0440000000</t>
  </si>
  <si>
    <t>0440100000</t>
  </si>
  <si>
    <t>04401SШ080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</si>
  <si>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</si>
  <si>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</si>
  <si>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0500000000</t>
  </si>
  <si>
    <t>0500100000</t>
  </si>
  <si>
    <t>0500120510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</si>
  <si>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</si>
  <si>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</si>
  <si>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0500200000</t>
  </si>
  <si>
    <t>0500220520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</si>
  <si>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</si>
  <si>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</si>
  <si>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0510000000</t>
  </si>
  <si>
    <t>0510100000</t>
  </si>
  <si>
    <t>0510120530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</si>
  <si>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</si>
  <si>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</si>
  <si>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0520000000</t>
  </si>
  <si>
    <t>0520100000</t>
  </si>
  <si>
    <t>0520120540</t>
  </si>
  <si>
    <t>0600000000</t>
  </si>
  <si>
    <t>0600100000</t>
  </si>
  <si>
    <t>0600120610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</si>
  <si>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</si>
  <si>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</si>
  <si>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0700000000</t>
  </si>
  <si>
    <t>0700100000</t>
  </si>
  <si>
    <t>0700120710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</si>
  <si>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</si>
  <si>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</si>
  <si>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0700200000</t>
  </si>
  <si>
    <t>0700220720</t>
  </si>
  <si>
    <t>Оказание поддержки социально-ориентированным некоммерческим организациям Краснокамского городского поселения</t>
  </si>
  <si>
    <t>0800000000</t>
  </si>
  <si>
    <t>0810000000</t>
  </si>
  <si>
    <t>0810100000</t>
  </si>
  <si>
    <t>0810100020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</si>
  <si>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</si>
  <si>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</si>
  <si>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0810200000</t>
  </si>
  <si>
    <t>0810200020</t>
  </si>
  <si>
    <t>Основное мероприятие "Предоставление доступа к музейным коллекциям Краснокамского городского поселения"</t>
  </si>
  <si>
    <t>0810300000</t>
  </si>
  <si>
    <t>0810300020</t>
  </si>
  <si>
    <t>Основное мероприятие "Развитие библиотечного обслуживания Краснокамского городского поселения"</t>
  </si>
  <si>
    <t>0810400000</t>
  </si>
  <si>
    <t>0810400030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</si>
  <si>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</si>
  <si>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</si>
  <si>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0810500000</t>
  </si>
  <si>
    <t>0810520810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</si>
  <si>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</si>
  <si>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0820000000</t>
  </si>
  <si>
    <t>0820100000</t>
  </si>
  <si>
    <t>0820100020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</si>
  <si>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</si>
  <si>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>0820200000</t>
  </si>
  <si>
    <t>0820200030</t>
  </si>
  <si>
    <t>0830000000</t>
  </si>
  <si>
    <t>0830100000</t>
  </si>
  <si>
    <t>0830100020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</si>
  <si>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</si>
  <si>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</si>
  <si>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>0830200000</t>
  </si>
  <si>
    <t>0830220820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</si>
  <si>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</si>
  <si>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</si>
  <si>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0830300000</t>
  </si>
  <si>
    <t>0830300030</t>
  </si>
  <si>
    <t>Основное мероприятие "Реализация молодежной политики в городе"</t>
  </si>
  <si>
    <t>0840000000</t>
  </si>
  <si>
    <t>0840100000</t>
  </si>
  <si>
    <t>0840100040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</si>
  <si>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</si>
  <si>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</si>
  <si>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0840200000</t>
  </si>
  <si>
    <t>0840200040</t>
  </si>
  <si>
    <t>Основное мероприятие "Приведение в нормативное состояние спортивных объектов"</t>
  </si>
  <si>
    <t>0850000000</t>
  </si>
  <si>
    <t>0850100000</t>
  </si>
  <si>
    <t>0850100010</t>
  </si>
  <si>
    <t>0850200020</t>
  </si>
  <si>
    <t>0850200000</t>
  </si>
  <si>
    <t>0900000000</t>
  </si>
  <si>
    <t>0910000000</t>
  </si>
  <si>
    <t>0910100000</t>
  </si>
  <si>
    <t>0910181000</t>
  </si>
  <si>
    <t>0920000000</t>
  </si>
  <si>
    <t>0920100000</t>
  </si>
  <si>
    <t>0920109602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</si>
  <si>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</si>
  <si>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</si>
  <si>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</si>
  <si>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0300220320</t>
  </si>
  <si>
    <t>0930000000</t>
  </si>
  <si>
    <t>0930100000</t>
  </si>
  <si>
    <t>0930100020</t>
  </si>
  <si>
    <t xml:space="preserve">Основное мероприятие "Обеспечение деятельности казенного учреждения" </t>
  </si>
  <si>
    <t>1000000000</t>
  </si>
  <si>
    <t>1010000000</t>
  </si>
  <si>
    <t>1010100000</t>
  </si>
  <si>
    <t>1010100050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</si>
  <si>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</si>
  <si>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</si>
  <si>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1010300000</t>
  </si>
  <si>
    <t>1010300050</t>
  </si>
  <si>
    <t>1010500000</t>
  </si>
  <si>
    <t>1010500050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</si>
  <si>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</si>
  <si>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1010600000</t>
  </si>
  <si>
    <t>1010600050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</si>
  <si>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</si>
  <si>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1020000000</t>
  </si>
  <si>
    <t>1020100000</t>
  </si>
  <si>
    <t>10201SP050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</si>
  <si>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</si>
  <si>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1020300000</t>
  </si>
  <si>
    <t>1020300060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</si>
  <si>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</si>
  <si>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</si>
  <si>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1020600000</t>
  </si>
  <si>
    <t>1020600060</t>
  </si>
  <si>
    <t>1020700000</t>
  </si>
  <si>
    <t>Основное мероприятие "Устройство участка автомобильной дороги территории усадебной застройки в районе ул. Дачная города Краснокамска"</t>
  </si>
  <si>
    <t>1020700060</t>
  </si>
  <si>
    <t>1030000000</t>
  </si>
  <si>
    <t>1030100000</t>
  </si>
  <si>
    <t>1030109601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</si>
  <si>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</si>
  <si>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</si>
  <si>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1100000000</t>
  </si>
  <si>
    <t>1110000000</t>
  </si>
  <si>
    <t>1110100000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</si>
  <si>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</si>
  <si>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1110200000</t>
  </si>
  <si>
    <t>Основное мероприятие "Ремонт автомобильных дорог общего пользования местного значения"</t>
  </si>
  <si>
    <t>1110300000</t>
  </si>
  <si>
    <t>1110300060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</si>
  <si>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</si>
  <si>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1120000000</t>
  </si>
  <si>
    <t>1120100000</t>
  </si>
  <si>
    <t>1120120910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</si>
  <si>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</si>
  <si>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</si>
  <si>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1130000000</t>
  </si>
  <si>
    <t>1130100000</t>
  </si>
  <si>
    <t>1130120920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</si>
  <si>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</si>
  <si>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</si>
  <si>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1140000000</t>
  </si>
  <si>
    <t>1140100000</t>
  </si>
  <si>
    <t>1140120930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</si>
  <si>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</si>
  <si>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</si>
  <si>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1140200000</t>
  </si>
  <si>
    <t>Основное мероприятие "Озеленение"</t>
  </si>
  <si>
    <t>1140300000</t>
  </si>
  <si>
    <t>1140320930</t>
  </si>
  <si>
    <t>Основное мероприятие "Организация сбора и вывоза ТБО"</t>
  </si>
  <si>
    <t>1140400000</t>
  </si>
  <si>
    <t>Основное мероприятие "Прочее благоустройство"</t>
  </si>
  <si>
    <t>1140500000</t>
  </si>
  <si>
    <t>1140520930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</si>
  <si>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</si>
  <si>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1150000000</t>
  </si>
  <si>
    <t>1150100000</t>
  </si>
  <si>
    <t>1150100020</t>
  </si>
  <si>
    <t>1160000000</t>
  </si>
  <si>
    <t>1160100000</t>
  </si>
  <si>
    <t>1160120940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</si>
  <si>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</si>
  <si>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</si>
  <si>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</si>
  <si>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9100000000</t>
  </si>
  <si>
    <t>9100000120</t>
  </si>
  <si>
    <t>9100000010</t>
  </si>
  <si>
    <t>9100000110</t>
  </si>
  <si>
    <t>9100000130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</si>
  <si>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</si>
  <si>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</si>
  <si>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</si>
  <si>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</si>
  <si>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</si>
  <si>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</si>
  <si>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</si>
  <si>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</si>
  <si>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</si>
  <si>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9900099999</t>
  </si>
  <si>
    <t>9900000000</t>
  </si>
  <si>
    <t xml:space="preserve">2018 год 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</si>
  <si>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</si>
  <si>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9500010020</t>
  </si>
  <si>
    <t>09201S9602</t>
  </si>
  <si>
    <t>10301S9601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</si>
  <si>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</si>
  <si>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"Проектирование и строительство сквозного проезда по ул. Суворова города Краснокамска"</t>
  </si>
  <si>
    <t>1020900000</t>
  </si>
  <si>
    <t>1020900060</t>
  </si>
  <si>
    <t>Муниципальная программа "Повышение квалификации муниципальных служащих  Краснокамского городского поселения"</t>
  </si>
  <si>
    <t>февраль</t>
  </si>
  <si>
    <t>910002Т110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</si>
  <si>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</si>
  <si>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0920109502</t>
  </si>
  <si>
    <t>март</t>
  </si>
  <si>
    <t>044012Ш080</t>
  </si>
  <si>
    <t>Капитальный ремонт берегоукрепления Воткинского водохранилища в г.Краснокамске</t>
  </si>
  <si>
    <t>Основное мероприятие "Проектирование и строительство проезда по ул. Суворова города Краснокамска"</t>
  </si>
  <si>
    <t>апрель</t>
  </si>
  <si>
    <t>1020180040</t>
  </si>
  <si>
    <t>май</t>
  </si>
  <si>
    <t>июнь</t>
  </si>
  <si>
    <t>07001SР110</t>
  </si>
  <si>
    <t>Мероприятия по реализации социально значимых проектов территориального общественного самоуправления</t>
  </si>
  <si>
    <t>950002C070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</si>
  <si>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</si>
  <si>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</si>
  <si>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Осуществление полномочий по созданию и организации деятельности административных комиссий</t>
  </si>
  <si>
    <t>070012Р110</t>
  </si>
  <si>
    <t>102012Р050</t>
  </si>
  <si>
    <t>9300040060</t>
  </si>
  <si>
    <t>Конкурс социальных и культурных проектов Краснокамского муниципального района</t>
  </si>
  <si>
    <t>114042У140</t>
  </si>
  <si>
    <t>114042У130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</si>
  <si>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</si>
  <si>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</si>
  <si>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август</t>
  </si>
  <si>
    <t>09101L0200</t>
  </si>
  <si>
    <t>Предоставление социальных выплат молодым семьям на приобретение (строительство) жилья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</si>
  <si>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муниципальных образований</t>
  </si>
  <si>
    <t>Исполнение решений (определений, постановленй) судов, вступивших в законную силу, и мировых соглашений</t>
  </si>
  <si>
    <t>сентябрь</t>
  </si>
  <si>
    <t>0220200000</t>
  </si>
  <si>
    <t>0220220230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</si>
  <si>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</si>
  <si>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Внесение изменений в генеральный план Краснокамского городского поселения</t>
  </si>
  <si>
    <t>Основное мероприятие "Повышение квалификации муниципальных служащих Краснокамского городского поселения"</t>
  </si>
  <si>
    <t>9200081020</t>
  </si>
  <si>
    <t>Осуществление внешнего муниципального контроля</t>
  </si>
  <si>
    <t>9600000000</t>
  </si>
  <si>
    <t>9600081060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</si>
  <si>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</si>
  <si>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</si>
  <si>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0410181050</t>
  </si>
  <si>
    <t>Подпрограмма "Профилактика правонарушений и преступлений на территории г. Краснокамска"</t>
  </si>
  <si>
    <t>0450000000</t>
  </si>
  <si>
    <t>0450100000</t>
  </si>
  <si>
    <t>Мероприятия по правовому обеспечению и правовому информированию граждан (изготовление печатной продукции)</t>
  </si>
  <si>
    <t>0110281010</t>
  </si>
  <si>
    <t>Обслуживание лицевых счетов органов местного самоуправления, муниципальных учреждений поселения</t>
  </si>
  <si>
    <t>Устройство минерализованных полос вдоль дорог и просек</t>
  </si>
  <si>
    <t>0450120440</t>
  </si>
  <si>
    <t>1010700000</t>
  </si>
  <si>
    <t>1010700050</t>
  </si>
  <si>
    <t>Основное мероприятие "Проектирование и строительство системы теплоснабжения МКД пер. Восточный, 1,2,3,4, ул. В. Кима,6"</t>
  </si>
  <si>
    <t>Проектирование, строительство(реконструкция) объектов общественной инфраструктуры</t>
  </si>
  <si>
    <t>0860000000</t>
  </si>
  <si>
    <t>0860100000</t>
  </si>
  <si>
    <t>0860120830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</si>
  <si>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</si>
  <si>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</t>
  </si>
  <si>
    <t xml:space="preserve">Осуществление внешнего муниципального контроля </t>
  </si>
  <si>
    <t>Исполнение решений (определений, постановлений) судов, вступивших в законную силу, и оплата государственной пошлины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</si>
  <si>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характера"</t>
  </si>
  <si>
    <t>Основное мероприятие "Профилактическая работа с населением по мерам пожарной безопасности, ГО и ЧС"</t>
  </si>
  <si>
    <t>Основное мероприятие "Профилактика правонарушений и преступлений на территории г. Краснокамска"</t>
  </si>
  <si>
    <t>Основное мероприятие  "Обеспечение деятельности казенного учреждения"</t>
  </si>
  <si>
    <t xml:space="preserve">январь </t>
  </si>
  <si>
    <t>январь</t>
  </si>
  <si>
    <t>96000L0641</t>
  </si>
  <si>
    <t>96000L0642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</si>
  <si>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</si>
  <si>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9700000000</t>
  </si>
  <si>
    <t>9700081090</t>
  </si>
  <si>
    <t>февраль внеочередн.</t>
  </si>
  <si>
    <t>1200000000</t>
  </si>
  <si>
    <t>Муниципальная программа Краснокамского городского поселения "Формирование современной городской среды на территории муниципального образования Краснокамское городское поселение"</t>
  </si>
  <si>
    <t>1200100000</t>
  </si>
  <si>
    <t>Основное мероприятие «Благоустройство дворовых территорий Краснокамского городского поселения»</t>
  </si>
  <si>
    <t>12001R5550</t>
  </si>
  <si>
    <t>Реализация мероприятий приоритетного проекта «Формирование комфортной городской среды"</t>
  </si>
  <si>
    <t>1200200000</t>
  </si>
  <si>
    <t>12002L5550</t>
  </si>
  <si>
    <t>12002R5550</t>
  </si>
  <si>
    <t>93000SP130</t>
  </si>
  <si>
    <t>Реализация проектов инициативного бюджетирования</t>
  </si>
  <si>
    <t>0314</t>
  </si>
  <si>
    <t>Другие вопросы в области национальной безопасности и правоохранительной деятельности</t>
  </si>
  <si>
    <t>Основное мероприятие "Размещение в СМИ материалов об исполнении органами местного самоуправления полномочий по решению вопросов местного значения"</t>
  </si>
  <si>
    <t>Размещение в СМИ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</si>
  <si>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09101SE050</t>
  </si>
  <si>
    <t>930002В110</t>
  </si>
  <si>
    <t>930002Р130</t>
  </si>
  <si>
    <t>9800000000</t>
  </si>
  <si>
    <t>9800000180</t>
  </si>
  <si>
    <t>Проведение выборов и референдумов</t>
  </si>
  <si>
    <t>Проведение выборов</t>
  </si>
  <si>
    <t>0107</t>
  </si>
  <si>
    <t>Обеспечение проведения выборов и референдумов</t>
  </si>
  <si>
    <t>Организация видеонаблюдения на территории Краснокамского городского поселения</t>
  </si>
  <si>
    <t>сентябрь  №75 от 21.09.2017</t>
  </si>
  <si>
    <t>октябрь</t>
  </si>
  <si>
    <t>0420320441</t>
  </si>
  <si>
    <t>Пожарная безопасность зданий и сооружений</t>
  </si>
  <si>
    <t>0450120470</t>
  </si>
  <si>
    <t>0450120471</t>
  </si>
  <si>
    <t>0450120472</t>
  </si>
  <si>
    <t>0700120711</t>
  </si>
  <si>
    <t>Поощрение председателей СТОС, уличных комитетов</t>
  </si>
  <si>
    <t>Мероприятия по реализации социально значимых проектов ТОС</t>
  </si>
  <si>
    <t>Основное мероприятие "Мероприятия по планировке территории"</t>
  </si>
  <si>
    <t>Содержание и ремонт пожарных водоемов и пожарных гидрантов</t>
  </si>
  <si>
    <t>0420120420</t>
  </si>
  <si>
    <t>Предупреждение возгораний на Пальтинском месторождении торфа</t>
  </si>
  <si>
    <t>0420220430</t>
  </si>
  <si>
    <t>0420320440</t>
  </si>
  <si>
    <t>Разработка, изготовление, распространение памяток, пособий по вопросам ГО и ЧС, пожарной безопасности с учетом особенностей муниципального образования (изготовление и установка аншлагов, памяток, листовок, противопожарная пропаганда)</t>
  </si>
  <si>
    <t>0430120461</t>
  </si>
  <si>
    <t>1010800000</t>
  </si>
  <si>
    <t>1010800050</t>
  </si>
  <si>
    <t>Строительство и реконструкция, в том числе проектирование, автомобильных дорог общего пользования местного значения и искусственных сооружений на них</t>
  </si>
  <si>
    <t>1021000000</t>
  </si>
  <si>
    <t>1021000060</t>
  </si>
  <si>
    <t>1110100061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</si>
  <si>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</si>
  <si>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1110200062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</si>
  <si>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</t>
  </si>
  <si>
    <t>Ремонт, устройство и содержание наружного освещения</t>
  </si>
  <si>
    <t>Озеленение территории Краснокамского городского поселения</t>
  </si>
  <si>
    <t>1140220950</t>
  </si>
  <si>
    <t>1140420960</t>
  </si>
  <si>
    <t>Организация сбора и вывоза твердых коммунальных отходов</t>
  </si>
  <si>
    <t>1140420961</t>
  </si>
  <si>
    <t>Организация ритуальных услуг и содержание мест захоронения</t>
  </si>
  <si>
    <t>1140420962</t>
  </si>
  <si>
    <t>Прочие мероприятия по благоустройству территории Краснокамского городского поселения</t>
  </si>
  <si>
    <t>0860120831</t>
  </si>
  <si>
    <t>Мероприятия по созданию условий  инвалидам и другим маломобильным группам населения для беспрепятственного доступа к объектам спорта</t>
  </si>
  <si>
    <t>Охрана территории короотвала</t>
  </si>
  <si>
    <t xml:space="preserve">Единовременное денежное вознаграждение лицам, награжденным Почетной грамотой </t>
  </si>
  <si>
    <t>Единовременное денежное вознаграждение лицам, награжденным Почетной грамотой</t>
  </si>
  <si>
    <t>Проектирование и строительство котельной для теплоснабжения многоквартирных домов ул. Циолковского 4, 8 г. Краснокамска Пермского края</t>
  </si>
  <si>
    <t>Проектирование и строительство улично-дорожной сети к участкам, предоставленным для многодетных семей в районе ул. Пушкина г. Краснокамска Пермского края</t>
  </si>
  <si>
    <t>Проектирование и строительство улично-дорожной сети к участкам, предоставленным для многодетных семей в районе «Запальта» г. Краснокамска Пермского края</t>
  </si>
  <si>
    <t>9000000000</t>
  </si>
  <si>
    <t>9000081100</t>
  </si>
  <si>
    <t>Внесение сведений о муниципальных услугах, предоставляемых органами местного самоуправления Краснокамского городского поселения и подведомственными учреждениями, в ГИС "Федеральный реестр государственных и муниципальных услуг"</t>
  </si>
  <si>
    <t>Мероприятия по созданию условий инвалидам и другим маломобильным группам населения для беспрепятственного доступа к объектам культуры</t>
  </si>
  <si>
    <t>Муниципальная программа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</si>
  <si>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"Проектирование и строительство улично-дорожной сети к участкам, предоставленным для многодетных семей в районе ул. Пушкина г. Краснокамска Пермского края"</t>
  </si>
  <si>
    <t>Основное мероприятие "Благоустройство общественных территорий Краснокамского городского поселения"</t>
  </si>
  <si>
    <t>Реализация мероприятий приоритетного проекта "Формирование комфортной городской среды"</t>
  </si>
  <si>
    <t>Основное мероприятие "Проектирование и строительство улично-дорожной сети к участкам, предоставленным для многодетных семей в районе "Запальта" г. Краснокамска Пермского края"</t>
  </si>
  <si>
    <t>Основное мероприятие "Благоустройство дворовых территорий Краснокамского городского поселения"</t>
  </si>
  <si>
    <t>Основное мероприятие "Проектирование и строительство котельной для теплоснабжения многоквартирных домов ул. Циолковского 4, 8 г. Краснокамска Пермского края"</t>
  </si>
  <si>
    <t>Приложение 4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</si>
  <si>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</t>
  </si>
  <si>
    <t>Создание условий для обеспечения жителей поселений услугами общественного питания, торговли и бытового обслуживания, создание условий для развития малого и среднего предпринимательства</t>
  </si>
  <si>
    <t>10201SЖ180</t>
  </si>
  <si>
    <t>07001SР070</t>
  </si>
  <si>
    <t>93000SP080</t>
  </si>
  <si>
    <t>910002П040</t>
  </si>
  <si>
    <t>Осуществление полномочий по составлению протоколов об административных правонарушениях</t>
  </si>
  <si>
    <t>910002П060</t>
  </si>
  <si>
    <t>045012П050</t>
  </si>
  <si>
    <t>Осуществление деятельности по страхованию граждан РФ, участвующих в деятельности дружин охраны общественного порядка на территории Пермского края</t>
  </si>
  <si>
    <t>1110253900</t>
  </si>
  <si>
    <t>Ремонт автомобильных дорог в пределах границ населенного пункта Краснокамского городского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</si>
  <si>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95000SC240</t>
  </si>
  <si>
    <t>1021100000</t>
  </si>
  <si>
    <t>1021100060</t>
  </si>
  <si>
    <t>Основное мероприятие «Проектирование и строительство участка автомобильной дороги улицы 10-ой Пятилетки (от ул. Энтузиастов до ул. Февральская) г. Краснокамска с учетом организации сквера»</t>
  </si>
  <si>
    <t>12001L5550</t>
  </si>
  <si>
    <t>950002C260</t>
  </si>
  <si>
    <t xml:space="preserve">Обеспечение участия граждан в охране общественного порядка 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</si>
  <si>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</si>
  <si>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Обеспечение мероприятий по переселению граждан из  аварийного жилищного фонда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</si>
  <si>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2018 год, тыс. рублей</t>
  </si>
  <si>
    <t>Изменения в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 рублей</t>
  </si>
  <si>
    <t>Изменения в ведомственную структуру расходов бюджета Краснокамского городского поселения на 2018 год, тыс.рублей</t>
  </si>
  <si>
    <t>Изменения в распределение расходов бюджета Краснокамского городского поселения на осуществление бюджетных инвестиций в форме капитальных вложений в объекты муниципальной собственности на 2018 год, тыс. рублей</t>
  </si>
  <si>
    <t>от 19.04.2018 №37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</si>
</sst>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#,##0.0000000"/>
    <numFmt numFmtId="216" formatCode="#,##0.00_ ;\-#,##0.00\ "/>
    <numFmt numFmtId="217" formatCode="#,##0.000_ ;\-#,##0.000\ "/>
    <numFmt numFmtId="218" formatCode="#,##0.0000_ ;\-#,##0.0000\ "/>
    <numFmt numFmtId="219" formatCode="#,##0.00000_ ;\-#,##0.00000\ "/>
    <numFmt numFmtId="220" formatCode="#,##0.00000000"/>
    <numFmt numFmtId="221" formatCode="_-* #,##0.0\ _₽_-;\-* #,##0.0\ _₽_-;_-* &quot;-&quot;?\ _₽_-;_-@_-"/>
    <numFmt numFmtId="222" formatCode="#,##0.0_р_."/>
    <numFmt numFmtId="223" formatCode="_-* #,##0.00\ _₽_-;\-* #,##0.00\ _₽_-;_-* &quot;-&quot;?\ _₽_-;_-@_-"/>
    <numFmt numFmtId="224" formatCode="_-* #,##0.000\ _₽_-;\-* #,##0.000\ _₽_-;_-* &quot;-&quot;?\ _₽_-;_-@_-"/>
    <numFmt numFmtId="225" formatCode="_-* #,##0.0000\ _₽_-;\-* #,##0.0000\ _₽_-;_-* &quot;-&quot;?\ _₽_-;_-@_-"/>
    <numFmt numFmtId="226" formatCode="_-* #,##0.00000\ _₽_-;\-* #,##0.00000\ _₽_-;_-* &quot;-&quot;?\ _₽_-;_-@_-"/>
    <numFmt numFmtId="227" formatCode="_-* #,##0.00000\ _₽_-;\-* #,##0.00000\ _₽_-;_-* &quot;-&quot;???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72" fontId="4" fillId="0" borderId="0" xfId="54" applyNumberFormat="1" applyFont="1" applyFill="1" applyAlignment="1">
      <alignment horizontal="right" vertical="center"/>
      <protection/>
    </xf>
    <xf numFmtId="172" fontId="4" fillId="0" borderId="0" xfId="54" applyNumberFormat="1" applyFont="1" applyFill="1" applyAlignment="1">
      <alignment horizontal="right" vertical="center" wrapText="1"/>
      <protection/>
    </xf>
    <xf numFmtId="49" fontId="12" fillId="0" borderId="1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Alignment="1">
      <alignment horizontal="center"/>
      <protection/>
    </xf>
    <xf numFmtId="0" fontId="4" fillId="0" borderId="0" xfId="54" applyFont="1">
      <alignment/>
      <protection/>
    </xf>
    <xf numFmtId="0" fontId="11" fillId="0" borderId="0" xfId="54" applyFont="1">
      <alignment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174" fontId="12" fillId="0" borderId="10" xfId="54" applyNumberFormat="1" applyFont="1" applyFill="1" applyBorder="1" applyAlignment="1">
      <alignment horizontal="left" vertical="center" wrapText="1"/>
      <protection/>
    </xf>
    <xf numFmtId="2" fontId="12" fillId="0" borderId="10" xfId="54" applyNumberFormat="1" applyFont="1" applyFill="1" applyBorder="1" applyAlignment="1">
      <alignment horizontal="left" vertical="center" wrapText="1"/>
      <protection/>
    </xf>
    <xf numFmtId="49" fontId="12" fillId="0" borderId="10" xfId="69" applyNumberFormat="1" applyFont="1" applyFill="1" applyBorder="1" applyAlignment="1">
      <alignment horizontal="center" vertical="center"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69" applyNumberFormat="1" applyFont="1" applyFill="1" applyBorder="1" applyAlignment="1">
      <alignment horizontal="center" vertical="center"/>
    </xf>
    <xf numFmtId="49" fontId="12" fillId="0" borderId="10" xfId="54" applyNumberFormat="1" applyFont="1" applyBorder="1" applyAlignment="1">
      <alignment horizontal="left" vertical="center" wrapText="1"/>
      <protection/>
    </xf>
    <xf numFmtId="4" fontId="11" fillId="0" borderId="0" xfId="54" applyNumberFormat="1" applyFont="1" applyAlignment="1">
      <alignment horizontal="center" vertical="center"/>
      <protection/>
    </xf>
    <xf numFmtId="0" fontId="14" fillId="0" borderId="0" xfId="54" applyFont="1" applyAlignment="1">
      <alignment vertical="center"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174" fontId="12" fillId="0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/>
      <protection/>
    </xf>
    <xf numFmtId="0" fontId="12" fillId="33" borderId="10" xfId="54" applyFont="1" applyFill="1" applyBorder="1" applyAlignment="1">
      <alignment horizontal="right"/>
      <protection/>
    </xf>
    <xf numFmtId="174" fontId="4" fillId="0" borderId="0" xfId="54" applyNumberFormat="1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49" fontId="4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0" fontId="9" fillId="0" borderId="0" xfId="53" applyFont="1">
      <alignment/>
      <protection/>
    </xf>
    <xf numFmtId="0" fontId="5" fillId="0" borderId="0" xfId="53">
      <alignment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174" fontId="12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15" fillId="0" borderId="0" xfId="54" applyFont="1" applyFill="1">
      <alignment/>
      <protection/>
    </xf>
    <xf numFmtId="4" fontId="4" fillId="0" borderId="0" xfId="54" applyNumberFormat="1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 vertical="center" wrapText="1"/>
      <protection/>
    </xf>
    <xf numFmtId="4" fontId="4" fillId="0" borderId="0" xfId="54" applyNumberFormat="1" applyFont="1" applyFill="1" applyAlignment="1">
      <alignment horizontal="center" vertical="center" wrapText="1"/>
      <protection/>
    </xf>
    <xf numFmtId="174" fontId="4" fillId="0" borderId="0" xfId="54" applyNumberFormat="1" applyFont="1" applyFill="1" applyAlignment="1">
      <alignment horizontal="left" vertical="center"/>
      <protection/>
    </xf>
    <xf numFmtId="4" fontId="4" fillId="0" borderId="0" xfId="54" applyNumberFormat="1" applyFont="1" applyFill="1" applyAlignment="1">
      <alignment horizontal="center" vertical="center"/>
      <protection/>
    </xf>
    <xf numFmtId="172" fontId="4" fillId="0" borderId="0" xfId="54" applyNumberFormat="1" applyFont="1" applyFill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10" fillId="0" borderId="10" xfId="59" applyNumberFormat="1" applyFont="1" applyBorder="1" applyAlignment="1">
      <alignment horizontal="center" vertical="center"/>
      <protection/>
    </xf>
    <xf numFmtId="49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left" vertical="center" wrapText="1"/>
      <protection/>
    </xf>
    <xf numFmtId="174" fontId="6" fillId="0" borderId="10" xfId="54" applyNumberFormat="1" applyFont="1" applyBorder="1" applyAlignment="1">
      <alignment horizontal="left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174" fontId="6" fillId="0" borderId="10" xfId="54" applyNumberFormat="1" applyFont="1" applyFill="1" applyBorder="1" applyAlignment="1">
      <alignment horizontal="center" vertical="center" wrapText="1"/>
      <protection/>
    </xf>
    <xf numFmtId="176" fontId="4" fillId="0" borderId="0" xfId="54" applyNumberFormat="1" applyFont="1" applyFill="1" applyAlignment="1">
      <alignment horizontal="right" vertical="center"/>
      <protection/>
    </xf>
    <xf numFmtId="176" fontId="3" fillId="0" borderId="0" xfId="54" applyNumberFormat="1" applyFont="1" applyFill="1" applyAlignment="1">
      <alignment horizontal="right" vertical="center" wrapText="1"/>
      <protection/>
    </xf>
    <xf numFmtId="176" fontId="11" fillId="0" borderId="0" xfId="54" applyNumberFormat="1" applyFont="1" applyFill="1">
      <alignment/>
      <protection/>
    </xf>
    <xf numFmtId="176" fontId="4" fillId="0" borderId="0" xfId="54" applyNumberFormat="1" applyFont="1" applyFill="1" applyAlignment="1">
      <alignment horizontal="center" vertical="center" wrapText="1"/>
      <protection/>
    </xf>
    <xf numFmtId="176" fontId="12" fillId="0" borderId="10" xfId="54" applyNumberFormat="1" applyFont="1" applyFill="1" applyBorder="1" applyAlignment="1">
      <alignment horizontal="center" vertical="center" wrapText="1"/>
      <protection/>
    </xf>
    <xf numFmtId="176" fontId="4" fillId="0" borderId="0" xfId="54" applyNumberFormat="1" applyFont="1" applyFill="1" applyBorder="1" applyAlignment="1">
      <alignment horizontal="left" vertical="center" wrapText="1"/>
      <protection/>
    </xf>
    <xf numFmtId="176" fontId="4" fillId="0" borderId="0" xfId="54" applyNumberFormat="1" applyFont="1" applyFill="1" applyAlignment="1">
      <alignment horizontal="left" vertical="center"/>
      <protection/>
    </xf>
    <xf numFmtId="176" fontId="4" fillId="0" borderId="0" xfId="54" applyNumberFormat="1" applyFont="1" applyFill="1" applyAlignment="1">
      <alignment horizontal="center" vertical="center"/>
      <protection/>
    </xf>
    <xf numFmtId="174" fontId="10" fillId="0" borderId="10" xfId="54" applyNumberFormat="1" applyFont="1" applyFill="1" applyBorder="1" applyAlignment="1">
      <alignment horizontal="left" vertical="center"/>
      <protection/>
    </xf>
    <xf numFmtId="173" fontId="7" fillId="0" borderId="10" xfId="54" applyNumberFormat="1" applyFont="1" applyFill="1" applyBorder="1" applyAlignment="1">
      <alignment horizontal="center" vertical="center"/>
      <protection/>
    </xf>
    <xf numFmtId="173" fontId="9" fillId="0" borderId="10" xfId="54" applyNumberFormat="1" applyFont="1" applyFill="1" applyBorder="1" applyAlignment="1">
      <alignment horizontal="center" vertical="center"/>
      <protection/>
    </xf>
    <xf numFmtId="176" fontId="7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right" vertical="center"/>
      <protection/>
    </xf>
    <xf numFmtId="173" fontId="4" fillId="0" borderId="0" xfId="54" applyNumberFormat="1" applyFont="1" applyFill="1" applyAlignment="1">
      <alignment horizontal="right" vertical="center" wrapText="1"/>
      <protection/>
    </xf>
    <xf numFmtId="0" fontId="16" fillId="0" borderId="0" xfId="54" applyFont="1">
      <alignment/>
      <protection/>
    </xf>
    <xf numFmtId="0" fontId="5" fillId="34" borderId="0" xfId="53" applyFill="1">
      <alignment/>
      <protection/>
    </xf>
    <xf numFmtId="205" fontId="4" fillId="0" borderId="0" xfId="54" applyNumberFormat="1" applyFont="1" applyAlignment="1">
      <alignment horizontal="right" vertical="center"/>
      <protection/>
    </xf>
    <xf numFmtId="205" fontId="4" fillId="0" borderId="0" xfId="54" applyNumberFormat="1" applyFont="1" applyAlignment="1">
      <alignment horizontal="right" vertical="center" wrapText="1"/>
      <protection/>
    </xf>
    <xf numFmtId="49" fontId="9" fillId="0" borderId="10" xfId="0" applyNumberFormat="1" applyFont="1" applyFill="1" applyBorder="1" applyAlignment="1">
      <alignment horizontal="center" vertical="top"/>
    </xf>
    <xf numFmtId="49" fontId="10" fillId="0" borderId="11" xfId="59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vertical="center" wrapText="1"/>
    </xf>
    <xf numFmtId="17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174" fontId="4" fillId="0" borderId="10" xfId="54" applyNumberFormat="1" applyFont="1" applyFill="1" applyBorder="1" applyAlignment="1">
      <alignment horizontal="center" vertical="center"/>
      <protection/>
    </xf>
    <xf numFmtId="174" fontId="12" fillId="0" borderId="10" xfId="54" applyNumberFormat="1" applyFont="1" applyFill="1" applyBorder="1" applyAlignment="1">
      <alignment horizontal="center" vertical="center"/>
      <protection/>
    </xf>
    <xf numFmtId="174" fontId="6" fillId="0" borderId="10" xfId="54" applyNumberFormat="1" applyFont="1" applyBorder="1" applyAlignment="1">
      <alignment horizontal="center" vertical="center"/>
      <protection/>
    </xf>
    <xf numFmtId="174" fontId="10" fillId="0" borderId="10" xfId="54" applyNumberFormat="1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/>
    </xf>
    <xf numFmtId="49" fontId="7" fillId="0" borderId="10" xfId="69" applyNumberFormat="1" applyFont="1" applyFill="1" applyBorder="1" applyAlignment="1">
      <alignment horizontal="center" vertical="center"/>
    </xf>
    <xf numFmtId="174" fontId="9" fillId="0" borderId="10" xfId="54" applyNumberFormat="1" applyFont="1" applyFill="1" applyBorder="1" applyAlignment="1">
      <alignment horizontal="left" vertical="center" wrapText="1"/>
      <protection/>
    </xf>
    <xf numFmtId="174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69" applyNumberFormat="1" applyFont="1" applyFill="1" applyBorder="1" applyAlignment="1">
      <alignment horizontal="center" vertical="center"/>
    </xf>
    <xf numFmtId="49" fontId="9" fillId="0" borderId="10" xfId="54" applyNumberFormat="1" applyFont="1" applyBorder="1" applyAlignment="1">
      <alignment horizontal="left" vertical="center" wrapText="1"/>
      <protection/>
    </xf>
    <xf numFmtId="174" fontId="9" fillId="0" borderId="10" xfId="54" applyNumberFormat="1" applyFont="1" applyFill="1" applyBorder="1" applyAlignment="1">
      <alignment horizontal="left" vertical="center"/>
      <protection/>
    </xf>
    <xf numFmtId="174" fontId="9" fillId="0" borderId="10" xfId="54" applyNumberFormat="1" applyFont="1" applyFill="1" applyBorder="1" applyAlignment="1">
      <alignment horizontal="center" vertical="center"/>
      <protection/>
    </xf>
    <xf numFmtId="176" fontId="9" fillId="0" borderId="10" xfId="54" applyNumberFormat="1" applyFont="1" applyFill="1" applyBorder="1" applyAlignment="1">
      <alignment horizontal="left" vertical="center"/>
      <protection/>
    </xf>
    <xf numFmtId="174" fontId="7" fillId="0" borderId="10" xfId="54" applyNumberFormat="1" applyFont="1" applyFill="1" applyBorder="1" applyAlignment="1">
      <alignment horizontal="left" vertical="center" wrapText="1"/>
      <protection/>
    </xf>
    <xf numFmtId="174" fontId="7" fillId="0" borderId="10" xfId="54" applyNumberFormat="1" applyFont="1" applyFill="1" applyBorder="1" applyAlignment="1">
      <alignment horizontal="left" vertical="center"/>
      <protection/>
    </xf>
    <xf numFmtId="174" fontId="9" fillId="0" borderId="10" xfId="54" applyNumberFormat="1" applyFont="1" applyFill="1" applyBorder="1" applyAlignment="1">
      <alignment horizontal="right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74" fontId="9" fillId="0" borderId="10" xfId="70" applyNumberFormat="1" applyFont="1" applyFill="1" applyBorder="1" applyAlignment="1">
      <alignment horizontal="left" vertical="center"/>
    </xf>
    <xf numFmtId="176" fontId="7" fillId="0" borderId="10" xfId="54" applyNumberFormat="1" applyFont="1" applyFill="1" applyBorder="1" applyAlignment="1">
      <alignment horizontal="left" vertical="center"/>
      <protection/>
    </xf>
    <xf numFmtId="176" fontId="9" fillId="0" borderId="10" xfId="54" applyNumberFormat="1" applyFont="1" applyFill="1" applyBorder="1" applyAlignment="1">
      <alignment horizontal="left" vertical="center" wrapText="1"/>
      <protection/>
    </xf>
    <xf numFmtId="174" fontId="9" fillId="35" borderId="10" xfId="54" applyNumberFormat="1" applyFont="1" applyFill="1" applyBorder="1" applyAlignment="1">
      <alignment horizontal="left" vertical="center"/>
      <protection/>
    </xf>
    <xf numFmtId="49" fontId="9" fillId="35" borderId="10" xfId="54" applyNumberFormat="1" applyFont="1" applyFill="1" applyBorder="1" applyAlignment="1">
      <alignment horizontal="center"/>
      <protection/>
    </xf>
    <xf numFmtId="0" fontId="7" fillId="35" borderId="10" xfId="54" applyFont="1" applyFill="1" applyBorder="1" applyAlignment="1">
      <alignment horizontal="right"/>
      <protection/>
    </xf>
    <xf numFmtId="49" fontId="17" fillId="0" borderId="10" xfId="69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49" fontId="9" fillId="0" borderId="0" xfId="54" applyNumberFormat="1" applyFont="1" applyFill="1" applyAlignment="1">
      <alignment horizontal="center"/>
      <protection/>
    </xf>
    <xf numFmtId="176" fontId="9" fillId="0" borderId="0" xfId="54" applyNumberFormat="1" applyFont="1" applyFill="1" applyBorder="1" applyAlignment="1">
      <alignment horizontal="left" vertical="center" wrapText="1"/>
      <protection/>
    </xf>
    <xf numFmtId="174" fontId="9" fillId="0" borderId="0" xfId="54" applyNumberFormat="1" applyFont="1" applyFill="1" applyBorder="1" applyAlignment="1">
      <alignment horizontal="left" vertical="center" wrapText="1"/>
      <protection/>
    </xf>
    <xf numFmtId="174" fontId="9" fillId="35" borderId="10" xfId="54" applyNumberFormat="1" applyFont="1" applyFill="1" applyBorder="1" applyAlignment="1">
      <alignment horizontal="center" vertical="center"/>
      <protection/>
    </xf>
    <xf numFmtId="174" fontId="9" fillId="35" borderId="10" xfId="54" applyNumberFormat="1" applyFont="1" applyFill="1" applyBorder="1" applyAlignment="1">
      <alignment horizontal="left" vertical="center" wrapText="1"/>
      <protection/>
    </xf>
    <xf numFmtId="174" fontId="7" fillId="35" borderId="10" xfId="54" applyNumberFormat="1" applyFont="1" applyFill="1" applyBorder="1" applyAlignment="1">
      <alignment horizontal="left" vertical="center" wrapText="1"/>
      <protection/>
    </xf>
    <xf numFmtId="174" fontId="7" fillId="35" borderId="10" xfId="54" applyNumberFormat="1" applyFont="1" applyFill="1" applyBorder="1" applyAlignment="1">
      <alignment horizontal="left" vertical="center"/>
      <protection/>
    </xf>
    <xf numFmtId="176" fontId="9" fillId="35" borderId="10" xfId="54" applyNumberFormat="1" applyFont="1" applyFill="1" applyBorder="1" applyAlignment="1">
      <alignment horizontal="left" vertical="center"/>
      <protection/>
    </xf>
    <xf numFmtId="174" fontId="9" fillId="35" borderId="10" xfId="70" applyNumberFormat="1" applyFont="1" applyFill="1" applyBorder="1" applyAlignment="1">
      <alignment horizontal="left" vertical="center"/>
    </xf>
    <xf numFmtId="176" fontId="4" fillId="35" borderId="0" xfId="54" applyNumberFormat="1" applyFont="1" applyFill="1" applyBorder="1" applyAlignment="1">
      <alignment horizontal="left" vertical="center" wrapText="1"/>
      <protection/>
    </xf>
    <xf numFmtId="49" fontId="17" fillId="0" borderId="10" xfId="54" applyNumberFormat="1" applyFont="1" applyFill="1" applyBorder="1" applyAlignment="1">
      <alignment horizontal="center" vertical="center"/>
      <protection/>
    </xf>
    <xf numFmtId="0" fontId="5" fillId="35" borderId="0" xfId="53" applyFill="1">
      <alignment/>
      <protection/>
    </xf>
    <xf numFmtId="0" fontId="3" fillId="35" borderId="0" xfId="54" applyFont="1" applyFill="1" applyAlignment="1">
      <alignment horizontal="right" vertical="center"/>
      <protection/>
    </xf>
    <xf numFmtId="0" fontId="3" fillId="35" borderId="0" xfId="54" applyFont="1" applyFill="1" applyAlignment="1">
      <alignment horizontal="right" vertical="center" wrapText="1"/>
      <protection/>
    </xf>
    <xf numFmtId="173" fontId="4" fillId="35" borderId="0" xfId="54" applyNumberFormat="1" applyFont="1" applyFill="1" applyAlignment="1">
      <alignment horizontal="right" vertical="center"/>
      <protection/>
    </xf>
    <xf numFmtId="174" fontId="10" fillId="35" borderId="10" xfId="54" applyNumberFormat="1" applyFont="1" applyFill="1" applyBorder="1" applyAlignment="1">
      <alignment horizontal="left" vertical="center"/>
      <protection/>
    </xf>
    <xf numFmtId="174" fontId="6" fillId="35" borderId="10" xfId="54" applyNumberFormat="1" applyFont="1" applyFill="1" applyBorder="1" applyAlignment="1">
      <alignment horizontal="left" vertical="center"/>
      <protection/>
    </xf>
    <xf numFmtId="0" fontId="63" fillId="0" borderId="10" xfId="0" applyFont="1" applyBorder="1" applyAlignment="1">
      <alignment vertical="center" wrapText="1"/>
    </xf>
    <xf numFmtId="174" fontId="10" fillId="0" borderId="11" xfId="54" applyNumberFormat="1" applyFont="1" applyFill="1" applyBorder="1" applyAlignment="1">
      <alignment horizontal="center" vertical="center"/>
      <protection/>
    </xf>
    <xf numFmtId="174" fontId="4" fillId="35" borderId="10" xfId="54" applyNumberFormat="1" applyFont="1" applyFill="1" applyBorder="1" applyAlignment="1">
      <alignment horizontal="left" vertical="center"/>
      <protection/>
    </xf>
    <xf numFmtId="49" fontId="12" fillId="35" borderId="10" xfId="54" applyNumberFormat="1" applyFont="1" applyFill="1" applyBorder="1" applyAlignment="1">
      <alignment horizontal="center" vertical="center"/>
      <protection/>
    </xf>
    <xf numFmtId="49" fontId="17" fillId="0" borderId="10" xfId="54" applyNumberFormat="1" applyFont="1" applyBorder="1" applyAlignment="1">
      <alignment horizontal="left" vertical="center" wrapText="1"/>
      <protection/>
    </xf>
    <xf numFmtId="0" fontId="62" fillId="35" borderId="10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49" fontId="9" fillId="35" borderId="10" xfId="69" applyNumberFormat="1" applyFont="1" applyFill="1" applyBorder="1" applyAlignment="1">
      <alignment horizontal="center" vertical="center"/>
    </xf>
    <xf numFmtId="49" fontId="9" fillId="35" borderId="10" xfId="54" applyNumberFormat="1" applyFont="1" applyFill="1" applyBorder="1" applyAlignment="1">
      <alignment horizontal="center" vertical="center"/>
      <protection/>
    </xf>
    <xf numFmtId="4" fontId="11" fillId="35" borderId="0" xfId="54" applyNumberFormat="1" applyFont="1" applyFill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left" vertical="center" wrapText="1"/>
      <protection/>
    </xf>
    <xf numFmtId="0" fontId="14" fillId="35" borderId="0" xfId="54" applyFont="1" applyFill="1">
      <alignment/>
      <protection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62" fillId="0" borderId="10" xfId="0" applyNumberFormat="1" applyFont="1" applyBorder="1" applyAlignment="1">
      <alignment horizontal="center" vertical="center"/>
    </xf>
    <xf numFmtId="49" fontId="7" fillId="0" borderId="10" xfId="54" applyNumberFormat="1" applyFont="1" applyBorder="1" applyAlignment="1">
      <alignment horizontal="left" vertical="center" wrapText="1"/>
      <protection/>
    </xf>
    <xf numFmtId="174" fontId="7" fillId="0" borderId="0" xfId="54" applyNumberFormat="1" applyFont="1" applyFill="1" applyBorder="1" applyAlignment="1">
      <alignment horizontal="left" vertical="center"/>
      <protection/>
    </xf>
    <xf numFmtId="173" fontId="9" fillId="35" borderId="10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174" fontId="12" fillId="35" borderId="10" xfId="54" applyNumberFormat="1" applyFont="1" applyFill="1" applyBorder="1" applyAlignment="1">
      <alignment horizontal="left" vertical="center" wrapText="1"/>
      <protection/>
    </xf>
    <xf numFmtId="174" fontId="12" fillId="35" borderId="10" xfId="54" applyNumberFormat="1" applyFont="1" applyFill="1" applyBorder="1" applyAlignment="1">
      <alignment horizontal="left" vertical="center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174" fontId="64" fillId="0" borderId="1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left" vertical="center" wrapText="1"/>
      <protection/>
    </xf>
    <xf numFmtId="174" fontId="64" fillId="0" borderId="13" xfId="0" applyNumberFormat="1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174" fontId="10" fillId="0" borderId="11" xfId="54" applyNumberFormat="1" applyFont="1" applyFill="1" applyBorder="1" applyAlignment="1">
      <alignment horizontal="center" vertical="center" wrapText="1"/>
      <protection/>
    </xf>
    <xf numFmtId="174" fontId="17" fillId="0" borderId="10" xfId="54" applyNumberFormat="1" applyFont="1" applyFill="1" applyBorder="1" applyAlignment="1">
      <alignment horizontal="left" vertical="center"/>
      <protection/>
    </xf>
    <xf numFmtId="176" fontId="12" fillId="35" borderId="10" xfId="54" applyNumberFormat="1" applyFont="1" applyFill="1" applyBorder="1" applyAlignment="1">
      <alignment horizontal="left" vertical="center"/>
      <protection/>
    </xf>
    <xf numFmtId="178" fontId="12" fillId="35" borderId="10" xfId="54" applyNumberFormat="1" applyFont="1" applyFill="1" applyBorder="1" applyAlignment="1">
      <alignment horizontal="left" vertical="center"/>
      <protection/>
    </xf>
    <xf numFmtId="174" fontId="64" fillId="0" borderId="11" xfId="54" applyNumberFormat="1" applyFont="1" applyBorder="1" applyAlignment="1">
      <alignment horizontal="center" vertical="center"/>
      <protection/>
    </xf>
    <xf numFmtId="205" fontId="7" fillId="0" borderId="10" xfId="54" applyNumberFormat="1" applyFont="1" applyFill="1" applyBorder="1" applyAlignment="1">
      <alignment horizontal="center" vertical="center"/>
      <protection/>
    </xf>
    <xf numFmtId="174" fontId="4" fillId="35" borderId="10" xfId="54" applyNumberFormat="1" applyFont="1" applyFill="1" applyBorder="1" applyAlignment="1">
      <alignment horizontal="left" vertical="center" wrapText="1"/>
      <protection/>
    </xf>
    <xf numFmtId="174" fontId="4" fillId="0" borderId="10" xfId="54" applyNumberFormat="1" applyFont="1" applyFill="1" applyBorder="1" applyAlignment="1">
      <alignment horizontal="left" vertical="center" wrapText="1"/>
      <protection/>
    </xf>
    <xf numFmtId="180" fontId="9" fillId="0" borderId="10" xfId="54" applyNumberFormat="1" applyFont="1" applyFill="1" applyBorder="1" applyAlignment="1">
      <alignment horizontal="left" vertical="center" wrapText="1"/>
      <protection/>
    </xf>
    <xf numFmtId="180" fontId="12" fillId="35" borderId="10" xfId="54" applyNumberFormat="1" applyFont="1" applyFill="1" applyBorder="1" applyAlignment="1">
      <alignment horizontal="left" vertical="center"/>
      <protection/>
    </xf>
    <xf numFmtId="179" fontId="12" fillId="35" borderId="10" xfId="54" applyNumberFormat="1" applyFont="1" applyFill="1" applyBorder="1" applyAlignment="1">
      <alignment horizontal="left" vertical="center"/>
      <protection/>
    </xf>
    <xf numFmtId="179" fontId="9" fillId="35" borderId="10" xfId="54" applyNumberFormat="1" applyFont="1" applyFill="1" applyBorder="1" applyAlignment="1">
      <alignment horizontal="left" vertical="center" wrapText="1"/>
      <protection/>
    </xf>
    <xf numFmtId="176" fontId="7" fillId="35" borderId="10" xfId="54" applyNumberFormat="1" applyFont="1" applyFill="1" applyBorder="1" applyAlignment="1">
      <alignment horizontal="left" vertical="center"/>
      <protection/>
    </xf>
    <xf numFmtId="180" fontId="9" fillId="35" borderId="10" xfId="54" applyNumberFormat="1" applyFont="1" applyFill="1" applyBorder="1" applyAlignment="1">
      <alignment horizontal="left" vertical="center" wrapText="1"/>
      <protection/>
    </xf>
    <xf numFmtId="176" fontId="9" fillId="35" borderId="10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Border="1" applyAlignment="1">
      <alignment horizontal="left" vertical="center" wrapText="1"/>
      <protection/>
    </xf>
    <xf numFmtId="49" fontId="7" fillId="0" borderId="12" xfId="54" applyNumberFormat="1" applyFont="1" applyBorder="1" applyAlignment="1">
      <alignment horizontal="left" vertical="center" wrapText="1"/>
      <protection/>
    </xf>
    <xf numFmtId="49" fontId="17" fillId="35" borderId="10" xfId="54" applyNumberFormat="1" applyFont="1" applyFill="1" applyBorder="1" applyAlignment="1">
      <alignment horizontal="center" vertical="center"/>
      <protection/>
    </xf>
    <xf numFmtId="0" fontId="62" fillId="35" borderId="10" xfId="57" applyFont="1" applyFill="1" applyBorder="1" applyAlignment="1">
      <alignment vertical="center" wrapText="1"/>
      <protection/>
    </xf>
    <xf numFmtId="0" fontId="60" fillId="35" borderId="10" xfId="57" applyFont="1" applyFill="1" applyBorder="1" applyAlignment="1">
      <alignment vertical="center" wrapText="1"/>
      <protection/>
    </xf>
    <xf numFmtId="171" fontId="60" fillId="35" borderId="10" xfId="57" applyNumberFormat="1" applyFont="1" applyFill="1" applyBorder="1" applyAlignment="1">
      <alignment vertical="center" wrapText="1"/>
      <protection/>
    </xf>
    <xf numFmtId="49" fontId="4" fillId="35" borderId="10" xfId="69" applyNumberFormat="1" applyFont="1" applyFill="1" applyBorder="1" applyAlignment="1">
      <alignment horizontal="center" vertical="center"/>
    </xf>
    <xf numFmtId="49" fontId="12" fillId="35" borderId="10" xfId="54" applyNumberFormat="1" applyFont="1" applyFill="1" applyBorder="1" applyAlignment="1">
      <alignment horizontal="left" vertical="center" wrapText="1"/>
      <protection/>
    </xf>
    <xf numFmtId="49" fontId="4" fillId="35" borderId="10" xfId="54" applyNumberFormat="1" applyFont="1" applyFill="1" applyBorder="1" applyAlignment="1">
      <alignment horizontal="center" vertical="center"/>
      <protection/>
    </xf>
    <xf numFmtId="49" fontId="7" fillId="35" borderId="10" xfId="69" applyNumberFormat="1" applyFont="1" applyFill="1" applyBorder="1" applyAlignment="1">
      <alignment horizontal="center" vertical="center"/>
    </xf>
    <xf numFmtId="49" fontId="7" fillId="35" borderId="10" xfId="54" applyNumberFormat="1" applyFont="1" applyFill="1" applyBorder="1" applyAlignment="1">
      <alignment horizontal="center" vertical="center"/>
      <protection/>
    </xf>
    <xf numFmtId="0" fontId="61" fillId="35" borderId="10" xfId="0" applyFont="1" applyFill="1" applyBorder="1" applyAlignment="1">
      <alignment vertical="center" wrapText="1"/>
    </xf>
    <xf numFmtId="49" fontId="17" fillId="35" borderId="10" xfId="69" applyNumberFormat="1" applyFont="1" applyFill="1" applyBorder="1" applyAlignment="1">
      <alignment horizontal="center" vertical="center"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49" fontId="60" fillId="35" borderId="13" xfId="69" applyNumberFormat="1" applyFont="1" applyFill="1" applyBorder="1" applyAlignment="1">
      <alignment horizontal="center" vertical="center"/>
    </xf>
    <xf numFmtId="226" fontId="14" fillId="0" borderId="0" xfId="54" applyNumberFormat="1" applyFont="1">
      <alignment/>
      <protection/>
    </xf>
    <xf numFmtId="190" fontId="12" fillId="35" borderId="10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 wrapText="1"/>
      <protection/>
    </xf>
    <xf numFmtId="176" fontId="12" fillId="35" borderId="10" xfId="54" applyNumberFormat="1" applyFont="1" applyFill="1" applyBorder="1" applyAlignment="1">
      <alignment horizontal="left" vertical="center" wrapText="1"/>
      <protection/>
    </xf>
    <xf numFmtId="176" fontId="12" fillId="0" borderId="10" xfId="54" applyNumberFormat="1" applyFont="1" applyFill="1" applyBorder="1" applyAlignment="1">
      <alignment horizontal="left" vertical="center" wrapText="1"/>
      <protection/>
    </xf>
    <xf numFmtId="176" fontId="9" fillId="0" borderId="10" xfId="54" applyNumberFormat="1" applyFont="1" applyFill="1" applyBorder="1" applyAlignment="1">
      <alignment horizontal="center" vertical="center"/>
      <protection/>
    </xf>
    <xf numFmtId="176" fontId="9" fillId="0" borderId="10" xfId="54" applyNumberFormat="1" applyFont="1" applyFill="1" applyBorder="1" applyAlignment="1">
      <alignment horizontal="center" vertical="center" wrapText="1"/>
      <protection/>
    </xf>
    <xf numFmtId="176" fontId="7" fillId="35" borderId="10" xfId="54" applyNumberFormat="1" applyFont="1" applyFill="1" applyBorder="1" applyAlignment="1">
      <alignment horizontal="left" vertical="center" wrapText="1"/>
      <protection/>
    </xf>
    <xf numFmtId="176" fontId="7" fillId="0" borderId="10" xfId="54" applyNumberFormat="1" applyFont="1" applyFill="1" applyBorder="1" applyAlignment="1">
      <alignment horizontal="left" vertical="center" wrapText="1"/>
      <protection/>
    </xf>
    <xf numFmtId="176" fontId="4" fillId="0" borderId="10" xfId="54" applyNumberFormat="1" applyFont="1" applyFill="1" applyBorder="1" applyAlignment="1">
      <alignment horizontal="center" vertical="center"/>
      <protection/>
    </xf>
    <xf numFmtId="176" fontId="12" fillId="0" borderId="10" xfId="54" applyNumberFormat="1" applyFont="1" applyFill="1" applyBorder="1" applyAlignment="1">
      <alignment horizontal="left" vertical="center"/>
      <protection/>
    </xf>
    <xf numFmtId="176" fontId="9" fillId="35" borderId="10" xfId="54" applyNumberFormat="1" applyFont="1" applyFill="1" applyBorder="1" applyAlignment="1">
      <alignment horizontal="center" vertical="center"/>
      <protection/>
    </xf>
    <xf numFmtId="176" fontId="4" fillId="35" borderId="10" xfId="54" applyNumberFormat="1" applyFont="1" applyFill="1" applyBorder="1" applyAlignment="1">
      <alignment horizontal="left" vertical="center"/>
      <protection/>
    </xf>
    <xf numFmtId="0" fontId="11" fillId="0" borderId="0" xfId="54" applyFont="1" applyAlignment="1">
      <alignment horizontal="center"/>
      <protection/>
    </xf>
    <xf numFmtId="49" fontId="62" fillId="35" borderId="13" xfId="69" applyNumberFormat="1" applyFont="1" applyFill="1" applyBorder="1" applyAlignment="1">
      <alignment horizontal="center" vertical="center"/>
    </xf>
    <xf numFmtId="205" fontId="4" fillId="0" borderId="0" xfId="54" applyNumberFormat="1" applyFont="1" applyFill="1" applyAlignment="1">
      <alignment horizontal="center" vertical="center" wrapText="1"/>
      <protection/>
    </xf>
    <xf numFmtId="205" fontId="12" fillId="0" borderId="10" xfId="54" applyNumberFormat="1" applyFont="1" applyFill="1" applyBorder="1" applyAlignment="1">
      <alignment horizontal="center" vertical="center" wrapText="1"/>
      <protection/>
    </xf>
    <xf numFmtId="205" fontId="4" fillId="0" borderId="0" xfId="54" applyNumberFormat="1" applyFont="1" applyFill="1" applyAlignment="1">
      <alignment horizontal="center" vertical="center"/>
      <protection/>
    </xf>
    <xf numFmtId="205" fontId="11" fillId="0" borderId="0" xfId="54" applyNumberFormat="1" applyFont="1" applyFill="1" applyAlignment="1">
      <alignment horizontal="center"/>
      <protection/>
    </xf>
    <xf numFmtId="205" fontId="12" fillId="35" borderId="10" xfId="54" applyNumberFormat="1" applyFont="1" applyFill="1" applyBorder="1" applyAlignment="1">
      <alignment horizontal="center" vertical="center" wrapText="1"/>
      <protection/>
    </xf>
    <xf numFmtId="205" fontId="9" fillId="0" borderId="10" xfId="54" applyNumberFormat="1" applyFont="1" applyFill="1" applyBorder="1" applyAlignment="1">
      <alignment horizontal="center" vertical="center"/>
      <protection/>
    </xf>
    <xf numFmtId="205" fontId="7" fillId="35" borderId="10" xfId="54" applyNumberFormat="1" applyFont="1" applyFill="1" applyBorder="1" applyAlignment="1">
      <alignment horizontal="center" vertical="center"/>
      <protection/>
    </xf>
    <xf numFmtId="205" fontId="9" fillId="35" borderId="10" xfId="54" applyNumberFormat="1" applyFont="1" applyFill="1" applyBorder="1" applyAlignment="1">
      <alignment horizontal="center" vertical="center"/>
      <protection/>
    </xf>
    <xf numFmtId="205" fontId="12" fillId="35" borderId="10" xfId="54" applyNumberFormat="1" applyFont="1" applyFill="1" applyBorder="1" applyAlignment="1">
      <alignment horizontal="center" vertical="center"/>
      <protection/>
    </xf>
    <xf numFmtId="205" fontId="9" fillId="0" borderId="10" xfId="54" applyNumberFormat="1" applyFont="1" applyFill="1" applyBorder="1" applyAlignment="1">
      <alignment horizontal="center" vertical="center" wrapText="1"/>
      <protection/>
    </xf>
    <xf numFmtId="205" fontId="7" fillId="35" borderId="10" xfId="54" applyNumberFormat="1" applyFont="1" applyFill="1" applyBorder="1" applyAlignment="1">
      <alignment horizontal="center" vertical="center" wrapText="1"/>
      <protection/>
    </xf>
    <xf numFmtId="205" fontId="7" fillId="0" borderId="10" xfId="54" applyNumberFormat="1" applyFont="1" applyFill="1" applyBorder="1" applyAlignment="1">
      <alignment horizontal="center" vertical="center" wrapText="1"/>
      <protection/>
    </xf>
    <xf numFmtId="205" fontId="9" fillId="35" borderId="10" xfId="54" applyNumberFormat="1" applyFont="1" applyFill="1" applyBorder="1" applyAlignment="1">
      <alignment horizontal="center" vertical="center" wrapText="1"/>
      <protection/>
    </xf>
    <xf numFmtId="205" fontId="12" fillId="0" borderId="10" xfId="54" applyNumberFormat="1" applyFont="1" applyFill="1" applyBorder="1" applyAlignment="1">
      <alignment horizontal="center" vertical="center"/>
      <protection/>
    </xf>
    <xf numFmtId="205" fontId="4" fillId="35" borderId="10" xfId="54" applyNumberFormat="1" applyFont="1" applyFill="1" applyBorder="1" applyAlignment="1">
      <alignment horizontal="center" vertical="center"/>
      <protection/>
    </xf>
    <xf numFmtId="205" fontId="4" fillId="0" borderId="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center" vertical="center"/>
      <protection/>
    </xf>
    <xf numFmtId="173" fontId="4" fillId="0" borderId="0" xfId="54" applyNumberFormat="1" applyFont="1" applyFill="1" applyAlignment="1">
      <alignment horizontal="center" vertical="center" wrapText="1"/>
      <protection/>
    </xf>
    <xf numFmtId="173" fontId="11" fillId="0" borderId="0" xfId="54" applyNumberFormat="1" applyFont="1" applyFill="1" applyAlignment="1">
      <alignment horizontal="center"/>
      <protection/>
    </xf>
    <xf numFmtId="173" fontId="12" fillId="0" borderId="10" xfId="54" applyNumberFormat="1" applyFont="1" applyFill="1" applyBorder="1" applyAlignment="1">
      <alignment horizontal="center" vertical="center" wrapText="1"/>
      <protection/>
    </xf>
    <xf numFmtId="173" fontId="12" fillId="35" borderId="10" xfId="54" applyNumberFormat="1" applyFont="1" applyFill="1" applyBorder="1" applyAlignment="1">
      <alignment horizontal="center" vertical="center" wrapText="1"/>
      <protection/>
    </xf>
    <xf numFmtId="173" fontId="7" fillId="35" borderId="10" xfId="54" applyNumberFormat="1" applyFont="1" applyFill="1" applyBorder="1" applyAlignment="1">
      <alignment horizontal="center" vertical="center"/>
      <protection/>
    </xf>
    <xf numFmtId="173" fontId="12" fillId="35" borderId="10" xfId="54" applyNumberFormat="1" applyFont="1" applyFill="1" applyBorder="1" applyAlignment="1">
      <alignment horizontal="center" vertical="center"/>
      <protection/>
    </xf>
    <xf numFmtId="173" fontId="4" fillId="35" borderId="10" xfId="54" applyNumberFormat="1" applyFont="1" applyFill="1" applyBorder="1" applyAlignment="1">
      <alignment horizontal="center" vertical="center"/>
      <protection/>
    </xf>
    <xf numFmtId="173" fontId="7" fillId="35" borderId="10" xfId="54" applyNumberFormat="1" applyFont="1" applyFill="1" applyBorder="1" applyAlignment="1">
      <alignment horizontal="center" vertical="center" wrapText="1"/>
      <protection/>
    </xf>
    <xf numFmtId="173" fontId="9" fillId="35" borderId="10" xfId="54" applyNumberFormat="1" applyFont="1" applyFill="1" applyBorder="1" applyAlignment="1">
      <alignment horizontal="center" vertical="center" wrapText="1"/>
      <protection/>
    </xf>
    <xf numFmtId="173" fontId="12" fillId="0" borderId="10" xfId="54" applyNumberFormat="1" applyFont="1" applyFill="1" applyBorder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 wrapText="1"/>
      <protection/>
    </xf>
    <xf numFmtId="173" fontId="9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Border="1" applyAlignment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180" fontId="7" fillId="0" borderId="10" xfId="54" applyNumberFormat="1" applyFont="1" applyFill="1" applyBorder="1" applyAlignment="1">
      <alignment horizontal="left" vertical="center"/>
      <protection/>
    </xf>
    <xf numFmtId="178" fontId="7" fillId="0" borderId="10" xfId="54" applyNumberFormat="1" applyFont="1" applyFill="1" applyBorder="1" applyAlignment="1">
      <alignment horizontal="left" vertical="center"/>
      <protection/>
    </xf>
    <xf numFmtId="49" fontId="10" fillId="0" borderId="10" xfId="69" applyNumberFormat="1" applyFont="1" applyFill="1" applyBorder="1" applyAlignment="1">
      <alignment horizontal="center" vertical="center"/>
    </xf>
    <xf numFmtId="179" fontId="7" fillId="0" borderId="10" xfId="54" applyNumberFormat="1" applyFont="1" applyFill="1" applyBorder="1" applyAlignment="1">
      <alignment horizontal="left" vertical="center"/>
      <protection/>
    </xf>
    <xf numFmtId="174" fontId="12" fillId="35" borderId="15" xfId="54" applyNumberFormat="1" applyFont="1" applyFill="1" applyBorder="1" applyAlignment="1">
      <alignment horizontal="left" vertical="center"/>
      <protection/>
    </xf>
    <xf numFmtId="174" fontId="12" fillId="35" borderId="0" xfId="54" applyNumberFormat="1" applyFont="1" applyFill="1" applyBorder="1" applyAlignment="1">
      <alignment horizontal="left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59" applyFont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_Доходная часть бюджета" xfId="58"/>
    <cellStyle name="Обычный_Лист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09"/>
  <sheetViews>
    <sheetView tabSelected="1" view="pageBreakPreview" zoomScaleNormal="90" zoomScaleSheetLayoutView="100" workbookViewId="0" topLeftCell="A1">
      <selection activeCell="J3" sqref="J3"/>
    </sheetView>
  </sheetViews>
  <sheetFormatPr defaultColWidth="9.140625" defaultRowHeight="15" outlineLevelCol="1"/>
  <cols>
    <col min="1" max="1" width="11.28125" style="6" customWidth="1"/>
    <col min="2" max="2" width="8.7109375" style="6" customWidth="1"/>
    <col min="3" max="3" width="45.8515625" style="7" customWidth="1"/>
    <col min="4" max="4" width="20.57421875" style="59" hidden="1" customWidth="1"/>
    <col min="5" max="5" width="19.140625" style="59" hidden="1" customWidth="1"/>
    <col min="6" max="6" width="16.00390625" style="59" hidden="1" customWidth="1"/>
    <col min="7" max="7" width="16.7109375" style="59" hidden="1" customWidth="1"/>
    <col min="8" max="8" width="15.28125" style="59" hidden="1" customWidth="1"/>
    <col min="9" max="9" width="16.140625" style="59" hidden="1" customWidth="1"/>
    <col min="10" max="10" width="14.28125" style="41" customWidth="1"/>
    <col min="11" max="11" width="15.140625" style="59" hidden="1" customWidth="1" outlineLevel="1"/>
    <col min="12" max="12" width="19.421875" style="41" hidden="1" customWidth="1" outlineLevel="1"/>
    <col min="13" max="13" width="17.140625" style="41" hidden="1" customWidth="1" outlineLevel="1"/>
    <col min="14" max="14" width="12.57421875" style="41" hidden="1" customWidth="1" outlineLevel="1"/>
    <col min="15" max="15" width="14.57421875" style="41" hidden="1" customWidth="1" outlineLevel="1"/>
    <col min="16" max="16" width="12.8515625" style="41" hidden="1" customWidth="1" outlineLevel="1"/>
    <col min="17" max="17" width="9.140625" style="8" customWidth="1" collapsed="1"/>
    <col min="18" max="16384" width="9.140625" style="8" customWidth="1"/>
  </cols>
  <sheetData>
    <row r="1" spans="4:16" ht="12">
      <c r="D1" s="3"/>
      <c r="F1" s="52"/>
      <c r="G1" s="64"/>
      <c r="H1" s="3"/>
      <c r="I1" s="3"/>
      <c r="J1" s="3" t="s">
        <v>17</v>
      </c>
      <c r="K1" s="52"/>
      <c r="M1" s="3"/>
      <c r="N1" s="37"/>
      <c r="O1" s="37"/>
      <c r="P1" s="37"/>
    </row>
    <row r="2" spans="4:16" ht="45.75" customHeight="1">
      <c r="D2" s="4"/>
      <c r="F2" s="53"/>
      <c r="G2" s="65"/>
      <c r="H2" s="4"/>
      <c r="I2" s="4"/>
      <c r="J2" s="4" t="s">
        <v>18</v>
      </c>
      <c r="K2" s="53"/>
      <c r="M2" s="4"/>
      <c r="N2" s="38"/>
      <c r="O2" s="38"/>
      <c r="P2" s="38"/>
    </row>
    <row r="3" spans="3:16" ht="13.5" customHeight="1">
      <c r="C3" s="9"/>
      <c r="D3" s="64"/>
      <c r="F3" s="52"/>
      <c r="G3" s="64"/>
      <c r="H3" s="64"/>
      <c r="I3" s="64"/>
      <c r="J3" s="64" t="s">
        <v>617</v>
      </c>
      <c r="K3" s="52"/>
      <c r="M3" s="64"/>
      <c r="N3" s="3"/>
      <c r="O3" s="3"/>
      <c r="P3" s="3"/>
    </row>
    <row r="4" spans="4:16" ht="12">
      <c r="D4" s="54"/>
      <c r="E4" s="54"/>
      <c r="F4" s="54"/>
      <c r="G4" s="54"/>
      <c r="H4" s="54"/>
      <c r="I4" s="54"/>
      <c r="J4" s="35"/>
      <c r="K4" s="54"/>
      <c r="L4" s="35"/>
      <c r="M4" s="35"/>
      <c r="N4" s="35"/>
      <c r="O4" s="35"/>
      <c r="P4" s="35"/>
    </row>
    <row r="5" spans="1:16" ht="68.25" customHeight="1">
      <c r="A5" s="237" t="s">
        <v>613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8"/>
      <c r="P5" s="8"/>
    </row>
    <row r="6" spans="3:16" ht="12">
      <c r="C6" s="10"/>
      <c r="D6" s="55"/>
      <c r="E6" s="55"/>
      <c r="F6" s="55"/>
      <c r="G6" s="55"/>
      <c r="H6" s="55"/>
      <c r="I6" s="55"/>
      <c r="J6" s="39"/>
      <c r="K6" s="55"/>
      <c r="L6" s="39"/>
      <c r="M6" s="39"/>
      <c r="N6" s="39"/>
      <c r="O6" s="39"/>
      <c r="P6" s="39"/>
    </row>
    <row r="7" spans="1:16" s="12" customFormat="1" ht="42" customHeight="1">
      <c r="A7" s="11" t="s">
        <v>26</v>
      </c>
      <c r="B7" s="11" t="s">
        <v>27</v>
      </c>
      <c r="C7" s="11" t="s">
        <v>28</v>
      </c>
      <c r="D7" s="63" t="s">
        <v>426</v>
      </c>
      <c r="E7" s="63" t="s">
        <v>161</v>
      </c>
      <c r="F7" s="63" t="s">
        <v>503</v>
      </c>
      <c r="G7" s="63" t="s">
        <v>436</v>
      </c>
      <c r="H7" s="63" t="s">
        <v>440</v>
      </c>
      <c r="I7" s="63" t="s">
        <v>510</v>
      </c>
      <c r="J7" s="63" t="s">
        <v>160</v>
      </c>
      <c r="K7" s="63" t="s">
        <v>446</v>
      </c>
      <c r="L7" s="63" t="s">
        <v>447</v>
      </c>
      <c r="M7" s="63" t="s">
        <v>462</v>
      </c>
      <c r="N7" s="63" t="s">
        <v>536</v>
      </c>
      <c r="O7" s="63" t="s">
        <v>537</v>
      </c>
      <c r="P7" s="33"/>
    </row>
    <row r="8" spans="1:16" ht="44.25" customHeight="1" hidden="1">
      <c r="A8" s="82" t="s">
        <v>165</v>
      </c>
      <c r="B8" s="50"/>
      <c r="C8" s="79" t="s">
        <v>108</v>
      </c>
      <c r="D8" s="90">
        <f>D9+D21</f>
        <v>16458.100000000002</v>
      </c>
      <c r="E8" s="90">
        <f aca="true" t="shared" si="0" ref="E8:J8">E9+E21</f>
        <v>16458.100000000002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0</v>
      </c>
      <c r="J8" s="90">
        <f t="shared" si="0"/>
        <v>0</v>
      </c>
      <c r="K8" s="90">
        <f aca="true" t="shared" si="1" ref="K8:P8">K9+K21</f>
        <v>0</v>
      </c>
      <c r="L8" s="90">
        <f t="shared" si="1"/>
        <v>0</v>
      </c>
      <c r="M8" s="90">
        <f t="shared" si="1"/>
        <v>0</v>
      </c>
      <c r="N8" s="90">
        <f t="shared" si="1"/>
        <v>0</v>
      </c>
      <c r="O8" s="90">
        <f t="shared" si="1"/>
        <v>0</v>
      </c>
      <c r="P8" s="90">
        <f t="shared" si="1"/>
        <v>0</v>
      </c>
    </row>
    <row r="9" spans="1:16" ht="25.5" hidden="1">
      <c r="A9" s="100" t="s">
        <v>162</v>
      </c>
      <c r="B9" s="117"/>
      <c r="C9" s="80" t="s">
        <v>109</v>
      </c>
      <c r="D9" s="90">
        <f>D10+D15+D18</f>
        <v>4726.900000000001</v>
      </c>
      <c r="E9" s="90">
        <f aca="true" t="shared" si="2" ref="E9:J9">E10+E15+E18</f>
        <v>4726.900000000001</v>
      </c>
      <c r="F9" s="90">
        <f t="shared" si="2"/>
        <v>0</v>
      </c>
      <c r="G9" s="90">
        <f t="shared" si="2"/>
        <v>0</v>
      </c>
      <c r="H9" s="90">
        <f t="shared" si="2"/>
        <v>0</v>
      </c>
      <c r="I9" s="90">
        <f t="shared" si="2"/>
        <v>0</v>
      </c>
      <c r="J9" s="90">
        <f t="shared" si="2"/>
        <v>0</v>
      </c>
      <c r="K9" s="90">
        <f aca="true" t="shared" si="3" ref="K9:P9">K10+K15+K18</f>
        <v>0</v>
      </c>
      <c r="L9" s="90">
        <f t="shared" si="3"/>
        <v>0</v>
      </c>
      <c r="M9" s="90">
        <f t="shared" si="3"/>
        <v>0</v>
      </c>
      <c r="N9" s="90">
        <f t="shared" si="3"/>
        <v>0</v>
      </c>
      <c r="O9" s="90">
        <f t="shared" si="3"/>
        <v>0</v>
      </c>
      <c r="P9" s="90">
        <f t="shared" si="3"/>
        <v>0</v>
      </c>
    </row>
    <row r="10" spans="1:16" ht="25.5" hidden="1">
      <c r="A10" s="81" t="s">
        <v>163</v>
      </c>
      <c r="B10" s="50"/>
      <c r="C10" s="72" t="s">
        <v>166</v>
      </c>
      <c r="D10" s="83">
        <f aca="true" t="shared" si="4" ref="D10:P10">D11</f>
        <v>3991.1000000000004</v>
      </c>
      <c r="E10" s="83">
        <f t="shared" si="4"/>
        <v>3991.1000000000004</v>
      </c>
      <c r="F10" s="83">
        <f t="shared" si="4"/>
        <v>0</v>
      </c>
      <c r="G10" s="83">
        <f t="shared" si="4"/>
        <v>0</v>
      </c>
      <c r="H10" s="83">
        <f t="shared" si="4"/>
        <v>0</v>
      </c>
      <c r="I10" s="83">
        <f t="shared" si="4"/>
        <v>0</v>
      </c>
      <c r="J10" s="83">
        <f t="shared" si="4"/>
        <v>0</v>
      </c>
      <c r="K10" s="83">
        <f t="shared" si="4"/>
        <v>0</v>
      </c>
      <c r="L10" s="83">
        <f t="shared" si="4"/>
        <v>0</v>
      </c>
      <c r="M10" s="83">
        <f t="shared" si="4"/>
        <v>0</v>
      </c>
      <c r="N10" s="83">
        <f t="shared" si="4"/>
        <v>0</v>
      </c>
      <c r="O10" s="83">
        <f t="shared" si="4"/>
        <v>0</v>
      </c>
      <c r="P10" s="83">
        <f t="shared" si="4"/>
        <v>0</v>
      </c>
    </row>
    <row r="11" spans="1:16" ht="25.5" hidden="1">
      <c r="A11" s="81" t="s">
        <v>164</v>
      </c>
      <c r="B11" s="50"/>
      <c r="C11" s="72" t="s">
        <v>167</v>
      </c>
      <c r="D11" s="83">
        <f aca="true" t="shared" si="5" ref="D11:O11">D12+D13+D14</f>
        <v>3991.1000000000004</v>
      </c>
      <c r="E11" s="83">
        <f t="shared" si="5"/>
        <v>3991.1000000000004</v>
      </c>
      <c r="F11" s="83">
        <f t="shared" si="5"/>
        <v>0</v>
      </c>
      <c r="G11" s="83">
        <f t="shared" si="5"/>
        <v>0</v>
      </c>
      <c r="H11" s="83">
        <f t="shared" si="5"/>
        <v>0</v>
      </c>
      <c r="I11" s="83">
        <f t="shared" si="5"/>
        <v>0</v>
      </c>
      <c r="J11" s="83">
        <f t="shared" si="5"/>
        <v>0</v>
      </c>
      <c r="K11" s="83">
        <f t="shared" si="5"/>
        <v>0</v>
      </c>
      <c r="L11" s="83">
        <f t="shared" si="5"/>
        <v>0</v>
      </c>
      <c r="M11" s="83">
        <f t="shared" si="5"/>
        <v>0</v>
      </c>
      <c r="N11" s="83">
        <f t="shared" si="5"/>
        <v>0</v>
      </c>
      <c r="O11" s="83">
        <f t="shared" si="5"/>
        <v>0</v>
      </c>
      <c r="P11" s="83"/>
    </row>
    <row r="12" spans="1:16" ht="51" hidden="1">
      <c r="A12" s="85"/>
      <c r="B12" s="50" t="s">
        <v>2</v>
      </c>
      <c r="C12" s="86" t="s">
        <v>97</v>
      </c>
      <c r="D12" s="87">
        <v>3628.8</v>
      </c>
      <c r="E12" s="87">
        <f>D12+SUM(F12:P12)</f>
        <v>3628.8</v>
      </c>
      <c r="F12" s="87"/>
      <c r="G12" s="87"/>
      <c r="H12" s="88"/>
      <c r="I12" s="88"/>
      <c r="J12" s="87"/>
      <c r="K12" s="89"/>
      <c r="L12" s="87"/>
      <c r="M12" s="87"/>
      <c r="N12" s="87"/>
      <c r="O12" s="87"/>
      <c r="P12" s="87"/>
    </row>
    <row r="13" spans="1:16" ht="25.5" hidden="1">
      <c r="A13" s="85"/>
      <c r="B13" s="50" t="s">
        <v>3</v>
      </c>
      <c r="C13" s="86" t="s">
        <v>98</v>
      </c>
      <c r="D13" s="87">
        <v>362</v>
      </c>
      <c r="E13" s="87">
        <f>D13+SUM(F13:P13)</f>
        <v>362</v>
      </c>
      <c r="F13" s="87"/>
      <c r="G13" s="87"/>
      <c r="H13" s="88">
        <v>0</v>
      </c>
      <c r="I13" s="88"/>
      <c r="J13" s="87"/>
      <c r="K13" s="89"/>
      <c r="L13" s="87"/>
      <c r="M13" s="87"/>
      <c r="N13" s="87"/>
      <c r="O13" s="87"/>
      <c r="P13" s="87"/>
    </row>
    <row r="14" spans="1:16" ht="12.75" hidden="1">
      <c r="A14" s="85"/>
      <c r="B14" s="50" t="s">
        <v>4</v>
      </c>
      <c r="C14" s="86" t="s">
        <v>5</v>
      </c>
      <c r="D14" s="87">
        <v>0.3</v>
      </c>
      <c r="E14" s="87">
        <f>D14+SUM(F14:P14)</f>
        <v>0.3</v>
      </c>
      <c r="F14" s="87"/>
      <c r="G14" s="87"/>
      <c r="H14" s="88"/>
      <c r="I14" s="88"/>
      <c r="J14" s="87"/>
      <c r="K14" s="89"/>
      <c r="L14" s="87"/>
      <c r="M14" s="87"/>
      <c r="N14" s="87"/>
      <c r="O14" s="87"/>
      <c r="P14" s="87"/>
    </row>
    <row r="15" spans="1:16" ht="50.25" customHeight="1" hidden="1">
      <c r="A15" s="85" t="s">
        <v>172</v>
      </c>
      <c r="B15" s="50"/>
      <c r="C15" s="86" t="s">
        <v>173</v>
      </c>
      <c r="D15" s="87">
        <f>D16</f>
        <v>335.8</v>
      </c>
      <c r="E15" s="87">
        <f aca="true" t="shared" si="6" ref="E15:K16">E16</f>
        <v>335.8</v>
      </c>
      <c r="F15" s="87">
        <f t="shared" si="6"/>
        <v>0</v>
      </c>
      <c r="G15" s="87">
        <f t="shared" si="6"/>
        <v>0</v>
      </c>
      <c r="H15" s="87">
        <f t="shared" si="6"/>
        <v>0</v>
      </c>
      <c r="I15" s="87">
        <f t="shared" si="6"/>
        <v>0</v>
      </c>
      <c r="J15" s="87">
        <f t="shared" si="6"/>
        <v>0</v>
      </c>
      <c r="K15" s="87">
        <f t="shared" si="6"/>
        <v>0</v>
      </c>
      <c r="L15" s="87">
        <f>L16</f>
        <v>0</v>
      </c>
      <c r="M15" s="87">
        <f>M16</f>
        <v>0</v>
      </c>
      <c r="N15" s="87">
        <f>N16</f>
        <v>0</v>
      </c>
      <c r="O15" s="87">
        <f>O16</f>
        <v>0</v>
      </c>
      <c r="P15" s="87">
        <f>P16</f>
        <v>0</v>
      </c>
    </row>
    <row r="16" spans="1:16" ht="45.75" customHeight="1" hidden="1">
      <c r="A16" s="85" t="s">
        <v>484</v>
      </c>
      <c r="B16" s="50"/>
      <c r="C16" s="72" t="s">
        <v>485</v>
      </c>
      <c r="D16" s="83">
        <f>D17</f>
        <v>335.8</v>
      </c>
      <c r="E16" s="83">
        <f t="shared" si="6"/>
        <v>335.8</v>
      </c>
      <c r="F16" s="83">
        <f t="shared" si="6"/>
        <v>0</v>
      </c>
      <c r="G16" s="83">
        <f t="shared" si="6"/>
        <v>0</v>
      </c>
      <c r="H16" s="83">
        <f t="shared" si="6"/>
        <v>0</v>
      </c>
      <c r="I16" s="83">
        <f t="shared" si="6"/>
        <v>0</v>
      </c>
      <c r="J16" s="83">
        <f t="shared" si="6"/>
        <v>0</v>
      </c>
      <c r="K16" s="83">
        <f t="shared" si="6"/>
        <v>0</v>
      </c>
      <c r="L16" s="87"/>
      <c r="M16" s="87"/>
      <c r="N16" s="87"/>
      <c r="O16" s="87"/>
      <c r="P16" s="87"/>
    </row>
    <row r="17" spans="1:16" ht="12.75" hidden="1">
      <c r="A17" s="85"/>
      <c r="B17" s="50" t="s">
        <v>9</v>
      </c>
      <c r="C17" s="86" t="s">
        <v>39</v>
      </c>
      <c r="D17" s="83">
        <v>335.8</v>
      </c>
      <c r="E17" s="83">
        <f>D17+SUM(F17:P17)</f>
        <v>335.8</v>
      </c>
      <c r="F17" s="83"/>
      <c r="G17" s="83"/>
      <c r="H17" s="84"/>
      <c r="I17" s="84"/>
      <c r="J17" s="87"/>
      <c r="K17" s="89"/>
      <c r="L17" s="87"/>
      <c r="M17" s="87"/>
      <c r="N17" s="87"/>
      <c r="O17" s="87"/>
      <c r="P17" s="87"/>
    </row>
    <row r="18" spans="1:16" ht="38.25" hidden="1">
      <c r="A18" s="100" t="s">
        <v>168</v>
      </c>
      <c r="B18" s="117"/>
      <c r="C18" s="128" t="s">
        <v>170</v>
      </c>
      <c r="D18" s="87">
        <f>D19</f>
        <v>400</v>
      </c>
      <c r="E18" s="87">
        <f aca="true" t="shared" si="7" ref="E18:K18">E19</f>
        <v>400</v>
      </c>
      <c r="F18" s="87">
        <f t="shared" si="7"/>
        <v>0</v>
      </c>
      <c r="G18" s="87">
        <f t="shared" si="7"/>
        <v>0</v>
      </c>
      <c r="H18" s="87">
        <f t="shared" si="7"/>
        <v>0</v>
      </c>
      <c r="I18" s="87">
        <f t="shared" si="7"/>
        <v>0</v>
      </c>
      <c r="J18" s="87">
        <f t="shared" si="7"/>
        <v>0</v>
      </c>
      <c r="K18" s="87">
        <f t="shared" si="7"/>
        <v>0</v>
      </c>
      <c r="L18" s="87"/>
      <c r="M18" s="87"/>
      <c r="N18" s="87"/>
      <c r="O18" s="87"/>
      <c r="P18" s="87"/>
    </row>
    <row r="19" spans="1:16" ht="45.75" customHeight="1" hidden="1">
      <c r="A19" s="85" t="s">
        <v>169</v>
      </c>
      <c r="B19" s="50"/>
      <c r="C19" s="72" t="s">
        <v>171</v>
      </c>
      <c r="D19" s="83">
        <f>D20</f>
        <v>400</v>
      </c>
      <c r="E19" s="83">
        <f>E20</f>
        <v>400</v>
      </c>
      <c r="F19" s="83">
        <f>F20</f>
        <v>0</v>
      </c>
      <c r="G19" s="83">
        <f>G20</f>
        <v>0</v>
      </c>
      <c r="H19" s="83">
        <f>H20</f>
        <v>0</v>
      </c>
      <c r="I19" s="83">
        <f>I20</f>
        <v>0</v>
      </c>
      <c r="J19" s="83">
        <f aca="true" t="shared" si="8" ref="J19:P19">J20</f>
        <v>0</v>
      </c>
      <c r="K19" s="83">
        <f t="shared" si="8"/>
        <v>0</v>
      </c>
      <c r="L19" s="83">
        <f t="shared" si="8"/>
        <v>0</v>
      </c>
      <c r="M19" s="83">
        <f t="shared" si="8"/>
        <v>0</v>
      </c>
      <c r="N19" s="83">
        <f t="shared" si="8"/>
        <v>0</v>
      </c>
      <c r="O19" s="83">
        <f t="shared" si="8"/>
        <v>0</v>
      </c>
      <c r="P19" s="83">
        <f t="shared" si="8"/>
        <v>0</v>
      </c>
    </row>
    <row r="20" spans="1:16" ht="12.75" hidden="1">
      <c r="A20" s="85"/>
      <c r="B20" s="50" t="s">
        <v>4</v>
      </c>
      <c r="C20" s="86" t="s">
        <v>5</v>
      </c>
      <c r="D20" s="83">
        <v>400</v>
      </c>
      <c r="E20" s="83">
        <f>D20+SUM(F20:P20)</f>
        <v>400</v>
      </c>
      <c r="F20" s="83"/>
      <c r="G20" s="83"/>
      <c r="H20" s="75"/>
      <c r="I20" s="75"/>
      <c r="J20" s="83"/>
      <c r="K20" s="83"/>
      <c r="L20" s="83"/>
      <c r="M20" s="83"/>
      <c r="N20" s="83"/>
      <c r="O20" s="83"/>
      <c r="P20" s="83"/>
    </row>
    <row r="21" spans="1:16" ht="25.5" hidden="1">
      <c r="A21" s="100" t="s">
        <v>187</v>
      </c>
      <c r="B21" s="117"/>
      <c r="C21" s="128" t="s">
        <v>190</v>
      </c>
      <c r="D21" s="90">
        <f>D22</f>
        <v>11731.2</v>
      </c>
      <c r="E21" s="90">
        <f aca="true" t="shared" si="9" ref="E21:P23">E22</f>
        <v>11731.2</v>
      </c>
      <c r="F21" s="90">
        <f t="shared" si="9"/>
        <v>0</v>
      </c>
      <c r="G21" s="90">
        <f t="shared" si="9"/>
        <v>0</v>
      </c>
      <c r="H21" s="90">
        <f t="shared" si="9"/>
        <v>0</v>
      </c>
      <c r="I21" s="90">
        <f t="shared" si="9"/>
        <v>0</v>
      </c>
      <c r="J21" s="90">
        <f t="shared" si="9"/>
        <v>0</v>
      </c>
      <c r="K21" s="90">
        <f t="shared" si="9"/>
        <v>0</v>
      </c>
      <c r="L21" s="90">
        <f t="shared" si="9"/>
        <v>0</v>
      </c>
      <c r="M21" s="90">
        <f t="shared" si="9"/>
        <v>0</v>
      </c>
      <c r="N21" s="90">
        <f t="shared" si="9"/>
        <v>0</v>
      </c>
      <c r="O21" s="90">
        <f t="shared" si="9"/>
        <v>0</v>
      </c>
      <c r="P21" s="90">
        <f t="shared" si="9"/>
        <v>0</v>
      </c>
    </row>
    <row r="22" spans="1:16" ht="25.5" hidden="1">
      <c r="A22" s="85" t="s">
        <v>188</v>
      </c>
      <c r="B22" s="50"/>
      <c r="C22" s="86" t="s">
        <v>191</v>
      </c>
      <c r="D22" s="83">
        <f>D23</f>
        <v>11731.2</v>
      </c>
      <c r="E22" s="83">
        <f t="shared" si="9"/>
        <v>11731.2</v>
      </c>
      <c r="F22" s="83">
        <f t="shared" si="9"/>
        <v>0</v>
      </c>
      <c r="G22" s="83">
        <f t="shared" si="9"/>
        <v>0</v>
      </c>
      <c r="H22" s="83">
        <f t="shared" si="9"/>
        <v>0</v>
      </c>
      <c r="I22" s="83">
        <f t="shared" si="9"/>
        <v>0</v>
      </c>
      <c r="J22" s="83">
        <f t="shared" si="9"/>
        <v>0</v>
      </c>
      <c r="K22" s="83">
        <f t="shared" si="9"/>
        <v>0</v>
      </c>
      <c r="L22" s="83">
        <f t="shared" si="9"/>
        <v>0</v>
      </c>
      <c r="M22" s="83">
        <f t="shared" si="9"/>
        <v>0</v>
      </c>
      <c r="N22" s="83">
        <f t="shared" si="9"/>
        <v>0</v>
      </c>
      <c r="O22" s="83">
        <f t="shared" si="9"/>
        <v>0</v>
      </c>
      <c r="P22" s="83">
        <f t="shared" si="9"/>
        <v>0</v>
      </c>
    </row>
    <row r="23" spans="1:16" ht="38.25" hidden="1">
      <c r="A23" s="85" t="s">
        <v>189</v>
      </c>
      <c r="B23" s="50"/>
      <c r="C23" s="86" t="s">
        <v>192</v>
      </c>
      <c r="D23" s="83">
        <f>D24</f>
        <v>11731.2</v>
      </c>
      <c r="E23" s="83">
        <f t="shared" si="9"/>
        <v>11731.2</v>
      </c>
      <c r="F23" s="83">
        <f t="shared" si="9"/>
        <v>0</v>
      </c>
      <c r="G23" s="83">
        <f t="shared" si="9"/>
        <v>0</v>
      </c>
      <c r="H23" s="83">
        <f t="shared" si="9"/>
        <v>0</v>
      </c>
      <c r="I23" s="83">
        <f t="shared" si="9"/>
        <v>0</v>
      </c>
      <c r="J23" s="83">
        <f t="shared" si="9"/>
        <v>0</v>
      </c>
      <c r="K23" s="83">
        <f t="shared" si="9"/>
        <v>0</v>
      </c>
      <c r="L23" s="83">
        <f t="shared" si="9"/>
        <v>0</v>
      </c>
      <c r="M23" s="83">
        <f t="shared" si="9"/>
        <v>0</v>
      </c>
      <c r="N23" s="83">
        <f t="shared" si="9"/>
        <v>0</v>
      </c>
      <c r="O23" s="83">
        <f t="shared" si="9"/>
        <v>0</v>
      </c>
      <c r="P23" s="83">
        <f t="shared" si="9"/>
        <v>0</v>
      </c>
    </row>
    <row r="24" spans="1:16" ht="25.5" hidden="1">
      <c r="A24" s="85"/>
      <c r="B24" s="50" t="s">
        <v>8</v>
      </c>
      <c r="C24" s="134" t="s">
        <v>101</v>
      </c>
      <c r="D24" s="83">
        <v>11731.2</v>
      </c>
      <c r="E24" s="83">
        <f>D24+SUM(F24:P24)</f>
        <v>11731.2</v>
      </c>
      <c r="F24" s="83"/>
      <c r="G24" s="83"/>
      <c r="H24" s="75"/>
      <c r="I24" s="75"/>
      <c r="J24" s="83"/>
      <c r="K24" s="83"/>
      <c r="L24" s="83"/>
      <c r="M24" s="83"/>
      <c r="N24" s="83"/>
      <c r="O24" s="83"/>
      <c r="P24" s="83"/>
    </row>
    <row r="25" spans="1:16" ht="54" customHeight="1" hidden="1">
      <c r="A25" s="82" t="s">
        <v>175</v>
      </c>
      <c r="B25" s="11"/>
      <c r="C25" s="79" t="s">
        <v>110</v>
      </c>
      <c r="D25" s="91">
        <f>D26+D36</f>
        <v>15232.3</v>
      </c>
      <c r="E25" s="91">
        <f aca="true" t="shared" si="10" ref="E25:P25">E26+E36</f>
        <v>15232.3</v>
      </c>
      <c r="F25" s="91">
        <f t="shared" si="10"/>
        <v>0</v>
      </c>
      <c r="G25" s="91">
        <f t="shared" si="10"/>
        <v>0</v>
      </c>
      <c r="H25" s="91">
        <f t="shared" si="10"/>
        <v>0</v>
      </c>
      <c r="I25" s="91">
        <f t="shared" si="10"/>
        <v>0</v>
      </c>
      <c r="J25" s="91">
        <f t="shared" si="10"/>
        <v>0</v>
      </c>
      <c r="K25" s="91">
        <f t="shared" si="10"/>
        <v>0</v>
      </c>
      <c r="L25" s="91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0</v>
      </c>
      <c r="P25" s="91">
        <f t="shared" si="10"/>
        <v>0</v>
      </c>
    </row>
    <row r="26" spans="1:16" ht="25.5" hidden="1">
      <c r="A26" s="100" t="s">
        <v>176</v>
      </c>
      <c r="B26" s="50"/>
      <c r="C26" s="80" t="s">
        <v>111</v>
      </c>
      <c r="D26" s="87">
        <f>D27+D31</f>
        <v>14732.3</v>
      </c>
      <c r="E26" s="87">
        <f aca="true" t="shared" si="11" ref="E26:P26">E27+E31</f>
        <v>14732.3</v>
      </c>
      <c r="F26" s="87">
        <f t="shared" si="11"/>
        <v>0</v>
      </c>
      <c r="G26" s="87">
        <f t="shared" si="11"/>
        <v>0</v>
      </c>
      <c r="H26" s="87">
        <f t="shared" si="11"/>
        <v>0</v>
      </c>
      <c r="I26" s="87">
        <f t="shared" si="11"/>
        <v>0</v>
      </c>
      <c r="J26" s="87">
        <f t="shared" si="11"/>
        <v>0</v>
      </c>
      <c r="K26" s="87">
        <f t="shared" si="11"/>
        <v>0</v>
      </c>
      <c r="L26" s="87">
        <f t="shared" si="11"/>
        <v>0</v>
      </c>
      <c r="M26" s="87">
        <f t="shared" si="11"/>
        <v>0</v>
      </c>
      <c r="N26" s="87">
        <f t="shared" si="11"/>
        <v>0</v>
      </c>
      <c r="O26" s="87">
        <f t="shared" si="11"/>
        <v>0</v>
      </c>
      <c r="P26" s="87">
        <f t="shared" si="11"/>
        <v>0</v>
      </c>
    </row>
    <row r="27" spans="1:16" ht="25.5" hidden="1">
      <c r="A27" s="85" t="s">
        <v>177</v>
      </c>
      <c r="B27" s="50"/>
      <c r="C27" s="72" t="s">
        <v>179</v>
      </c>
      <c r="D27" s="87">
        <f>D28</f>
        <v>7817.7</v>
      </c>
      <c r="E27" s="87">
        <f aca="true" t="shared" si="12" ref="E27:P27">E28</f>
        <v>7817.7</v>
      </c>
      <c r="F27" s="87">
        <f t="shared" si="12"/>
        <v>0</v>
      </c>
      <c r="G27" s="87">
        <f t="shared" si="12"/>
        <v>0</v>
      </c>
      <c r="H27" s="87">
        <f t="shared" si="12"/>
        <v>0</v>
      </c>
      <c r="I27" s="87">
        <f t="shared" si="12"/>
        <v>0</v>
      </c>
      <c r="J27" s="87">
        <f t="shared" si="12"/>
        <v>0</v>
      </c>
      <c r="K27" s="87">
        <f t="shared" si="12"/>
        <v>0</v>
      </c>
      <c r="L27" s="87">
        <f t="shared" si="12"/>
        <v>0</v>
      </c>
      <c r="M27" s="87">
        <f t="shared" si="12"/>
        <v>0</v>
      </c>
      <c r="N27" s="87">
        <f t="shared" si="12"/>
        <v>0</v>
      </c>
      <c r="O27" s="87">
        <f t="shared" si="12"/>
        <v>0</v>
      </c>
      <c r="P27" s="87">
        <f t="shared" si="12"/>
        <v>0</v>
      </c>
    </row>
    <row r="28" spans="1:16" ht="25.5" hidden="1">
      <c r="A28" s="85" t="s">
        <v>178</v>
      </c>
      <c r="B28" s="50"/>
      <c r="C28" s="72" t="s">
        <v>180</v>
      </c>
      <c r="D28" s="87">
        <f>D29+D30</f>
        <v>7817.7</v>
      </c>
      <c r="E28" s="87">
        <f aca="true" t="shared" si="13" ref="E28:P28">E29+E30</f>
        <v>7817.7</v>
      </c>
      <c r="F28" s="87">
        <f t="shared" si="13"/>
        <v>0</v>
      </c>
      <c r="G28" s="87">
        <f t="shared" si="13"/>
        <v>0</v>
      </c>
      <c r="H28" s="87">
        <f t="shared" si="13"/>
        <v>0</v>
      </c>
      <c r="I28" s="87">
        <f t="shared" si="13"/>
        <v>0</v>
      </c>
      <c r="J28" s="87">
        <f t="shared" si="13"/>
        <v>0</v>
      </c>
      <c r="K28" s="87">
        <f t="shared" si="13"/>
        <v>0</v>
      </c>
      <c r="L28" s="87">
        <f t="shared" si="13"/>
        <v>0</v>
      </c>
      <c r="M28" s="87">
        <f t="shared" si="13"/>
        <v>0</v>
      </c>
      <c r="N28" s="87">
        <f t="shared" si="13"/>
        <v>0</v>
      </c>
      <c r="O28" s="87">
        <f t="shared" si="13"/>
        <v>0</v>
      </c>
      <c r="P28" s="87">
        <f t="shared" si="13"/>
        <v>0</v>
      </c>
    </row>
    <row r="29" spans="1:16" ht="25.5" hidden="1">
      <c r="A29" s="85"/>
      <c r="B29" s="50" t="s">
        <v>3</v>
      </c>
      <c r="C29" s="86" t="s">
        <v>98</v>
      </c>
      <c r="D29" s="87">
        <f>6036.2</f>
        <v>6036.2</v>
      </c>
      <c r="E29" s="83">
        <f>D29+SUM(F29:P29)</f>
        <v>6036.2</v>
      </c>
      <c r="F29" s="111"/>
      <c r="G29" s="87"/>
      <c r="H29" s="88"/>
      <c r="I29" s="88"/>
      <c r="J29" s="87"/>
      <c r="K29" s="114"/>
      <c r="L29" s="87"/>
      <c r="M29" s="87"/>
      <c r="N29" s="89"/>
      <c r="O29" s="89"/>
      <c r="P29" s="89"/>
    </row>
    <row r="30" spans="1:16" ht="12.75" hidden="1">
      <c r="A30" s="85"/>
      <c r="B30" s="50" t="s">
        <v>4</v>
      </c>
      <c r="C30" s="86" t="s">
        <v>5</v>
      </c>
      <c r="D30" s="87">
        <f>1781.5</f>
        <v>1781.5</v>
      </c>
      <c r="E30" s="83">
        <f>D30+SUM(F30:P30)</f>
        <v>1781.5</v>
      </c>
      <c r="F30" s="92"/>
      <c r="G30" s="87"/>
      <c r="H30" s="88"/>
      <c r="I30" s="88"/>
      <c r="J30" s="87"/>
      <c r="K30" s="89"/>
      <c r="L30" s="87"/>
      <c r="M30" s="87"/>
      <c r="N30" s="87"/>
      <c r="O30" s="87"/>
      <c r="P30" s="87"/>
    </row>
    <row r="31" spans="1:16" ht="29.25" customHeight="1" hidden="1">
      <c r="A31" s="85" t="s">
        <v>181</v>
      </c>
      <c r="B31" s="50"/>
      <c r="C31" s="86" t="s">
        <v>166</v>
      </c>
      <c r="D31" s="87">
        <f>D32</f>
        <v>6914.6</v>
      </c>
      <c r="E31" s="87">
        <f aca="true" t="shared" si="14" ref="E31:P31">E32</f>
        <v>6914.6</v>
      </c>
      <c r="F31" s="87">
        <f t="shared" si="14"/>
        <v>0</v>
      </c>
      <c r="G31" s="87">
        <f t="shared" si="14"/>
        <v>0</v>
      </c>
      <c r="H31" s="87">
        <f t="shared" si="14"/>
        <v>0</v>
      </c>
      <c r="I31" s="87">
        <f t="shared" si="14"/>
        <v>0</v>
      </c>
      <c r="J31" s="87">
        <f t="shared" si="14"/>
        <v>0</v>
      </c>
      <c r="K31" s="87">
        <f t="shared" si="14"/>
        <v>0</v>
      </c>
      <c r="L31" s="87">
        <f t="shared" si="14"/>
        <v>0</v>
      </c>
      <c r="M31" s="87">
        <f t="shared" si="14"/>
        <v>0</v>
      </c>
      <c r="N31" s="87">
        <f t="shared" si="14"/>
        <v>0</v>
      </c>
      <c r="O31" s="87">
        <f t="shared" si="14"/>
        <v>0</v>
      </c>
      <c r="P31" s="87">
        <f t="shared" si="14"/>
        <v>0</v>
      </c>
    </row>
    <row r="32" spans="1:16" ht="28.5" customHeight="1" hidden="1">
      <c r="A32" s="85" t="s">
        <v>182</v>
      </c>
      <c r="B32" s="50"/>
      <c r="C32" s="72" t="s">
        <v>167</v>
      </c>
      <c r="D32" s="83">
        <f>D33+D34+D35</f>
        <v>6914.6</v>
      </c>
      <c r="E32" s="83">
        <f aca="true" t="shared" si="15" ref="E32:P32">E33+E34+E35</f>
        <v>6914.6</v>
      </c>
      <c r="F32" s="83">
        <f t="shared" si="15"/>
        <v>0</v>
      </c>
      <c r="G32" s="83">
        <f t="shared" si="15"/>
        <v>0</v>
      </c>
      <c r="H32" s="83">
        <f t="shared" si="15"/>
        <v>0</v>
      </c>
      <c r="I32" s="83">
        <f t="shared" si="15"/>
        <v>0</v>
      </c>
      <c r="J32" s="83">
        <f t="shared" si="15"/>
        <v>0</v>
      </c>
      <c r="K32" s="83">
        <f t="shared" si="15"/>
        <v>0</v>
      </c>
      <c r="L32" s="83">
        <f t="shared" si="15"/>
        <v>0</v>
      </c>
      <c r="M32" s="83">
        <f t="shared" si="15"/>
        <v>0</v>
      </c>
      <c r="N32" s="83">
        <f t="shared" si="15"/>
        <v>0</v>
      </c>
      <c r="O32" s="83">
        <f t="shared" si="15"/>
        <v>0</v>
      </c>
      <c r="P32" s="83">
        <f t="shared" si="15"/>
        <v>0</v>
      </c>
    </row>
    <row r="33" spans="1:16" ht="51" hidden="1">
      <c r="A33" s="85"/>
      <c r="B33" s="50" t="s">
        <v>2</v>
      </c>
      <c r="C33" s="86" t="s">
        <v>97</v>
      </c>
      <c r="D33" s="83">
        <f>6314.1</f>
        <v>6314.1</v>
      </c>
      <c r="E33" s="83">
        <f>D33+SUM(F33:P33)</f>
        <v>6314.1</v>
      </c>
      <c r="F33" s="83"/>
      <c r="G33" s="87"/>
      <c r="H33" s="88"/>
      <c r="I33" s="88"/>
      <c r="J33" s="89"/>
      <c r="K33" s="83"/>
      <c r="L33" s="89"/>
      <c r="M33" s="89"/>
      <c r="N33" s="89"/>
      <c r="O33" s="89"/>
      <c r="P33" s="89"/>
    </row>
    <row r="34" spans="1:16" ht="25.5" hidden="1">
      <c r="A34" s="85"/>
      <c r="B34" s="50" t="s">
        <v>3</v>
      </c>
      <c r="C34" s="86" t="s">
        <v>98</v>
      </c>
      <c r="D34" s="83">
        <f>600.3</f>
        <v>600.3</v>
      </c>
      <c r="E34" s="83">
        <f>D34+SUM(F34:P34)</f>
        <v>600.3</v>
      </c>
      <c r="F34" s="83"/>
      <c r="G34" s="83"/>
      <c r="H34" s="84">
        <v>0</v>
      </c>
      <c r="I34" s="84"/>
      <c r="J34" s="83"/>
      <c r="K34" s="83"/>
      <c r="L34" s="83"/>
      <c r="M34" s="83"/>
      <c r="N34" s="83"/>
      <c r="O34" s="83"/>
      <c r="P34" s="83"/>
    </row>
    <row r="35" spans="1:16" ht="12.75" hidden="1">
      <c r="A35" s="85"/>
      <c r="B35" s="50" t="s">
        <v>4</v>
      </c>
      <c r="C35" s="86" t="s">
        <v>5</v>
      </c>
      <c r="D35" s="83">
        <f>0.2</f>
        <v>0.2</v>
      </c>
      <c r="E35" s="83">
        <f>D35+SUM(F35:P35)</f>
        <v>0.2</v>
      </c>
      <c r="F35" s="92"/>
      <c r="G35" s="83"/>
      <c r="H35" s="84"/>
      <c r="I35" s="84"/>
      <c r="J35" s="83"/>
      <c r="K35" s="83"/>
      <c r="L35" s="83"/>
      <c r="M35" s="83"/>
      <c r="N35" s="83"/>
      <c r="O35" s="83"/>
      <c r="P35" s="83">
        <f>P36</f>
        <v>0</v>
      </c>
    </row>
    <row r="36" spans="1:16" ht="19.5" customHeight="1" hidden="1">
      <c r="A36" s="100" t="s">
        <v>183</v>
      </c>
      <c r="B36" s="50"/>
      <c r="C36" s="80" t="s">
        <v>112</v>
      </c>
      <c r="D36" s="87">
        <f>D37+D40</f>
        <v>500</v>
      </c>
      <c r="E36" s="87">
        <f aca="true" t="shared" si="16" ref="E36:M36">E37+E40</f>
        <v>500</v>
      </c>
      <c r="F36" s="87">
        <f t="shared" si="16"/>
        <v>0</v>
      </c>
      <c r="G36" s="87">
        <f t="shared" si="16"/>
        <v>0</v>
      </c>
      <c r="H36" s="87">
        <f t="shared" si="16"/>
        <v>0</v>
      </c>
      <c r="I36" s="87">
        <f t="shared" si="16"/>
        <v>0</v>
      </c>
      <c r="J36" s="87">
        <f t="shared" si="16"/>
        <v>0</v>
      </c>
      <c r="K36" s="87">
        <f t="shared" si="16"/>
        <v>0</v>
      </c>
      <c r="L36" s="87">
        <f t="shared" si="16"/>
        <v>0</v>
      </c>
      <c r="M36" s="87">
        <f t="shared" si="16"/>
        <v>0</v>
      </c>
      <c r="N36" s="87">
        <f aca="true" t="shared" si="17" ref="E36:P38">N37</f>
        <v>0</v>
      </c>
      <c r="O36" s="87">
        <f t="shared" si="17"/>
        <v>0</v>
      </c>
      <c r="P36" s="87">
        <f t="shared" si="17"/>
        <v>0</v>
      </c>
    </row>
    <row r="37" spans="1:16" ht="25.5" hidden="1">
      <c r="A37" s="85" t="s">
        <v>184</v>
      </c>
      <c r="B37" s="50"/>
      <c r="C37" s="72" t="s">
        <v>546</v>
      </c>
      <c r="D37" s="87">
        <f>D38</f>
        <v>500</v>
      </c>
      <c r="E37" s="87">
        <f t="shared" si="17"/>
        <v>500</v>
      </c>
      <c r="F37" s="87">
        <f t="shared" si="17"/>
        <v>0</v>
      </c>
      <c r="G37" s="87">
        <f t="shared" si="17"/>
        <v>0</v>
      </c>
      <c r="H37" s="87">
        <f t="shared" si="17"/>
        <v>0</v>
      </c>
      <c r="I37" s="87">
        <f t="shared" si="17"/>
        <v>0</v>
      </c>
      <c r="J37" s="87">
        <f t="shared" si="17"/>
        <v>0</v>
      </c>
      <c r="K37" s="87">
        <f t="shared" si="17"/>
        <v>0</v>
      </c>
      <c r="L37" s="87">
        <f t="shared" si="17"/>
        <v>0</v>
      </c>
      <c r="M37" s="87">
        <f t="shared" si="17"/>
        <v>0</v>
      </c>
      <c r="N37" s="87">
        <f t="shared" si="17"/>
        <v>0</v>
      </c>
      <c r="O37" s="87">
        <f t="shared" si="17"/>
        <v>0</v>
      </c>
      <c r="P37" s="87">
        <f t="shared" si="17"/>
        <v>0</v>
      </c>
    </row>
    <row r="38" spans="1:16" ht="25.5" hidden="1">
      <c r="A38" s="131" t="s">
        <v>185</v>
      </c>
      <c r="B38" s="50"/>
      <c r="C38" s="72" t="s">
        <v>153</v>
      </c>
      <c r="D38" s="87">
        <f>D39</f>
        <v>500</v>
      </c>
      <c r="E38" s="87">
        <f t="shared" si="17"/>
        <v>500</v>
      </c>
      <c r="F38" s="87">
        <f t="shared" si="17"/>
        <v>0</v>
      </c>
      <c r="G38" s="87">
        <f t="shared" si="17"/>
        <v>0</v>
      </c>
      <c r="H38" s="87">
        <f t="shared" si="17"/>
        <v>0</v>
      </c>
      <c r="I38" s="87">
        <f t="shared" si="17"/>
        <v>0</v>
      </c>
      <c r="J38" s="87">
        <f t="shared" si="17"/>
        <v>0</v>
      </c>
      <c r="K38" s="87">
        <f t="shared" si="17"/>
        <v>0</v>
      </c>
      <c r="L38" s="87">
        <f t="shared" si="17"/>
        <v>0</v>
      </c>
      <c r="M38" s="87">
        <f t="shared" si="17"/>
        <v>0</v>
      </c>
      <c r="N38" s="87">
        <f t="shared" si="17"/>
        <v>0</v>
      </c>
      <c r="O38" s="87">
        <f t="shared" si="17"/>
        <v>0</v>
      </c>
      <c r="P38" s="87">
        <f t="shared" si="17"/>
        <v>0</v>
      </c>
    </row>
    <row r="39" spans="1:16" ht="25.5" hidden="1">
      <c r="A39" s="85"/>
      <c r="B39" s="50" t="s">
        <v>3</v>
      </c>
      <c r="C39" s="86" t="s">
        <v>98</v>
      </c>
      <c r="D39" s="87">
        <v>500</v>
      </c>
      <c r="E39" s="83">
        <f>D39+SUM(F39:P39)</f>
        <v>500</v>
      </c>
      <c r="F39" s="87"/>
      <c r="G39" s="87"/>
      <c r="H39" s="88"/>
      <c r="I39" s="88"/>
      <c r="J39" s="87"/>
      <c r="K39" s="87"/>
      <c r="L39" s="87"/>
      <c r="M39" s="87"/>
      <c r="N39" s="87"/>
      <c r="O39" s="87"/>
      <c r="P39" s="87"/>
    </row>
    <row r="40" spans="1:16" ht="39.75" customHeight="1" hidden="1">
      <c r="A40" s="85" t="s">
        <v>468</v>
      </c>
      <c r="B40" s="50"/>
      <c r="C40" s="86" t="s">
        <v>470</v>
      </c>
      <c r="D40" s="87">
        <f>D41</f>
        <v>0</v>
      </c>
      <c r="E40" s="87">
        <f aca="true" t="shared" si="18" ref="E40:M41">E41</f>
        <v>0</v>
      </c>
      <c r="F40" s="87">
        <f t="shared" si="18"/>
        <v>0</v>
      </c>
      <c r="G40" s="87">
        <f t="shared" si="18"/>
        <v>0</v>
      </c>
      <c r="H40" s="87">
        <f t="shared" si="18"/>
        <v>0</v>
      </c>
      <c r="I40" s="87">
        <f t="shared" si="18"/>
        <v>0</v>
      </c>
      <c r="J40" s="87">
        <f t="shared" si="18"/>
        <v>0</v>
      </c>
      <c r="K40" s="87">
        <f t="shared" si="18"/>
        <v>0</v>
      </c>
      <c r="L40" s="87">
        <f t="shared" si="18"/>
        <v>0</v>
      </c>
      <c r="M40" s="87">
        <f t="shared" si="18"/>
        <v>0</v>
      </c>
      <c r="N40" s="87"/>
      <c r="O40" s="87"/>
      <c r="P40" s="87"/>
    </row>
    <row r="41" spans="1:16" ht="25.5" hidden="1">
      <c r="A41" s="85" t="s">
        <v>469</v>
      </c>
      <c r="B41" s="50"/>
      <c r="C41" s="86" t="s">
        <v>471</v>
      </c>
      <c r="D41" s="87">
        <f>D42</f>
        <v>0</v>
      </c>
      <c r="E41" s="87">
        <f t="shared" si="18"/>
        <v>0</v>
      </c>
      <c r="F41" s="87">
        <f t="shared" si="18"/>
        <v>0</v>
      </c>
      <c r="G41" s="87">
        <f t="shared" si="18"/>
        <v>0</v>
      </c>
      <c r="H41" s="87">
        <f t="shared" si="18"/>
        <v>0</v>
      </c>
      <c r="I41" s="87">
        <f t="shared" si="18"/>
        <v>0</v>
      </c>
      <c r="J41" s="87">
        <f t="shared" si="18"/>
        <v>0</v>
      </c>
      <c r="K41" s="87">
        <f t="shared" si="18"/>
        <v>0</v>
      </c>
      <c r="L41" s="87">
        <f t="shared" si="18"/>
        <v>0</v>
      </c>
      <c r="M41" s="87">
        <f t="shared" si="18"/>
        <v>0</v>
      </c>
      <c r="N41" s="87"/>
      <c r="O41" s="87"/>
      <c r="P41" s="87"/>
    </row>
    <row r="42" spans="1:16" ht="25.5" hidden="1">
      <c r="A42" s="85"/>
      <c r="B42" s="50" t="s">
        <v>3</v>
      </c>
      <c r="C42" s="86" t="s">
        <v>98</v>
      </c>
      <c r="D42" s="87"/>
      <c r="E42" s="83">
        <f>D42+SUM(F42:P42)</f>
        <v>0</v>
      </c>
      <c r="F42" s="87"/>
      <c r="G42" s="87"/>
      <c r="H42" s="88"/>
      <c r="I42" s="88"/>
      <c r="J42" s="87"/>
      <c r="K42" s="87"/>
      <c r="L42" s="87"/>
      <c r="M42" s="87"/>
      <c r="N42" s="87"/>
      <c r="O42" s="87"/>
      <c r="P42" s="87"/>
    </row>
    <row r="43" spans="1:16" ht="51" hidden="1">
      <c r="A43" s="82" t="s">
        <v>193</v>
      </c>
      <c r="B43" s="11"/>
      <c r="C43" s="79" t="s">
        <v>113</v>
      </c>
      <c r="D43" s="90">
        <f>D44+D47</f>
        <v>0</v>
      </c>
      <c r="E43" s="90">
        <f aca="true" t="shared" si="19" ref="E43:P43">E44+E47</f>
        <v>0</v>
      </c>
      <c r="F43" s="90">
        <f t="shared" si="19"/>
        <v>0</v>
      </c>
      <c r="G43" s="90">
        <f t="shared" si="19"/>
        <v>0</v>
      </c>
      <c r="H43" s="90">
        <f t="shared" si="19"/>
        <v>0</v>
      </c>
      <c r="I43" s="90">
        <f t="shared" si="19"/>
        <v>0</v>
      </c>
      <c r="J43" s="90">
        <f t="shared" si="19"/>
        <v>0</v>
      </c>
      <c r="K43" s="90">
        <f t="shared" si="19"/>
        <v>0</v>
      </c>
      <c r="L43" s="90">
        <f t="shared" si="19"/>
        <v>0</v>
      </c>
      <c r="M43" s="90">
        <f t="shared" si="19"/>
        <v>0</v>
      </c>
      <c r="N43" s="90">
        <f t="shared" si="19"/>
        <v>0</v>
      </c>
      <c r="O43" s="90">
        <f t="shared" si="19"/>
        <v>0</v>
      </c>
      <c r="P43" s="90">
        <f t="shared" si="19"/>
        <v>0</v>
      </c>
    </row>
    <row r="44" spans="1:16" ht="51" hidden="1">
      <c r="A44" s="100" t="s">
        <v>194</v>
      </c>
      <c r="B44" s="50"/>
      <c r="C44" s="80" t="s">
        <v>196</v>
      </c>
      <c r="D44" s="83">
        <f>D45</f>
        <v>0</v>
      </c>
      <c r="E44" s="83">
        <f aca="true" t="shared" si="20" ref="E44:P45">E45</f>
        <v>0</v>
      </c>
      <c r="F44" s="83">
        <f t="shared" si="20"/>
        <v>0</v>
      </c>
      <c r="G44" s="83">
        <f t="shared" si="20"/>
        <v>0</v>
      </c>
      <c r="H44" s="83">
        <f t="shared" si="20"/>
        <v>0</v>
      </c>
      <c r="I44" s="83">
        <f t="shared" si="20"/>
        <v>0</v>
      </c>
      <c r="J44" s="83">
        <f t="shared" si="20"/>
        <v>0</v>
      </c>
      <c r="K44" s="83">
        <f t="shared" si="20"/>
        <v>0</v>
      </c>
      <c r="L44" s="83">
        <f t="shared" si="20"/>
        <v>0</v>
      </c>
      <c r="M44" s="83">
        <f t="shared" si="20"/>
        <v>0</v>
      </c>
      <c r="N44" s="83">
        <f t="shared" si="20"/>
        <v>0</v>
      </c>
      <c r="O44" s="83">
        <f t="shared" si="20"/>
        <v>0</v>
      </c>
      <c r="P44" s="83">
        <f t="shared" si="20"/>
        <v>0</v>
      </c>
    </row>
    <row r="45" spans="1:16" ht="25.5" hidden="1">
      <c r="A45" s="85" t="s">
        <v>195</v>
      </c>
      <c r="B45" s="50"/>
      <c r="C45" s="72" t="s">
        <v>197</v>
      </c>
      <c r="D45" s="83">
        <f>D46</f>
        <v>0</v>
      </c>
      <c r="E45" s="83">
        <f t="shared" si="20"/>
        <v>0</v>
      </c>
      <c r="F45" s="83">
        <f t="shared" si="20"/>
        <v>0</v>
      </c>
      <c r="G45" s="83">
        <f t="shared" si="20"/>
        <v>0</v>
      </c>
      <c r="H45" s="83">
        <f t="shared" si="20"/>
        <v>0</v>
      </c>
      <c r="I45" s="83">
        <f t="shared" si="20"/>
        <v>0</v>
      </c>
      <c r="J45" s="83">
        <f t="shared" si="20"/>
        <v>0</v>
      </c>
      <c r="K45" s="83">
        <f t="shared" si="20"/>
        <v>0</v>
      </c>
      <c r="L45" s="83">
        <f t="shared" si="20"/>
        <v>0</v>
      </c>
      <c r="M45" s="83">
        <f t="shared" si="20"/>
        <v>0</v>
      </c>
      <c r="N45" s="83">
        <f t="shared" si="20"/>
        <v>0</v>
      </c>
      <c r="O45" s="83">
        <f t="shared" si="20"/>
        <v>0</v>
      </c>
      <c r="P45" s="83">
        <f t="shared" si="20"/>
        <v>0</v>
      </c>
    </row>
    <row r="46" spans="1:16" ht="25.5" hidden="1">
      <c r="A46" s="85"/>
      <c r="B46" s="50" t="s">
        <v>11</v>
      </c>
      <c r="C46" s="86" t="s">
        <v>12</v>
      </c>
      <c r="D46" s="83"/>
      <c r="E46" s="83">
        <f>D46+SUM(F46:P46)</f>
        <v>0</v>
      </c>
      <c r="F46" s="83"/>
      <c r="G46" s="83"/>
      <c r="H46" s="84"/>
      <c r="I46" s="84"/>
      <c r="J46" s="83"/>
      <c r="K46" s="83"/>
      <c r="L46" s="83"/>
      <c r="M46" s="83"/>
      <c r="N46" s="83"/>
      <c r="O46" s="83"/>
      <c r="P46" s="83">
        <f>P47</f>
        <v>0</v>
      </c>
    </row>
    <row r="47" spans="1:16" ht="38.25" hidden="1">
      <c r="A47" s="100" t="s">
        <v>198</v>
      </c>
      <c r="B47" s="50"/>
      <c r="C47" s="80" t="s">
        <v>199</v>
      </c>
      <c r="D47" s="87">
        <f>D48</f>
        <v>0</v>
      </c>
      <c r="E47" s="87">
        <f aca="true" t="shared" si="21" ref="E47:O48">E48</f>
        <v>0</v>
      </c>
      <c r="F47" s="87">
        <f t="shared" si="21"/>
        <v>0</v>
      </c>
      <c r="G47" s="87">
        <f t="shared" si="21"/>
        <v>0</v>
      </c>
      <c r="H47" s="87">
        <f t="shared" si="21"/>
        <v>0</v>
      </c>
      <c r="I47" s="87">
        <f t="shared" si="21"/>
        <v>0</v>
      </c>
      <c r="J47" s="87">
        <f t="shared" si="21"/>
        <v>0</v>
      </c>
      <c r="K47" s="87">
        <f t="shared" si="21"/>
        <v>0</v>
      </c>
      <c r="L47" s="87">
        <f t="shared" si="21"/>
        <v>0</v>
      </c>
      <c r="M47" s="87">
        <f t="shared" si="21"/>
        <v>0</v>
      </c>
      <c r="N47" s="87">
        <f t="shared" si="21"/>
        <v>0</v>
      </c>
      <c r="O47" s="87">
        <f t="shared" si="21"/>
        <v>0</v>
      </c>
      <c r="P47" s="87">
        <f>P48</f>
        <v>0</v>
      </c>
    </row>
    <row r="48" spans="1:16" ht="41.25" customHeight="1" hidden="1">
      <c r="A48" s="85" t="s">
        <v>330</v>
      </c>
      <c r="B48" s="50"/>
      <c r="C48" s="72" t="s">
        <v>200</v>
      </c>
      <c r="D48" s="87">
        <f>D49</f>
        <v>0</v>
      </c>
      <c r="E48" s="87">
        <f t="shared" si="21"/>
        <v>0</v>
      </c>
      <c r="F48" s="87">
        <f t="shared" si="21"/>
        <v>0</v>
      </c>
      <c r="G48" s="87">
        <f t="shared" si="21"/>
        <v>0</v>
      </c>
      <c r="H48" s="87">
        <f t="shared" si="21"/>
        <v>0</v>
      </c>
      <c r="I48" s="87">
        <f t="shared" si="21"/>
        <v>0</v>
      </c>
      <c r="J48" s="87">
        <f t="shared" si="21"/>
        <v>0</v>
      </c>
      <c r="K48" s="87">
        <f t="shared" si="21"/>
        <v>0</v>
      </c>
      <c r="L48" s="87">
        <f t="shared" si="21"/>
        <v>0</v>
      </c>
      <c r="M48" s="87">
        <f t="shared" si="21"/>
        <v>0</v>
      </c>
      <c r="N48" s="87">
        <f t="shared" si="21"/>
        <v>0</v>
      </c>
      <c r="O48" s="87">
        <f t="shared" si="21"/>
        <v>0</v>
      </c>
      <c r="P48" s="87">
        <f>P49</f>
        <v>0</v>
      </c>
    </row>
    <row r="49" spans="1:16" ht="25.5" hidden="1">
      <c r="A49" s="85"/>
      <c r="B49" s="50" t="s">
        <v>3</v>
      </c>
      <c r="C49" s="86" t="s">
        <v>98</v>
      </c>
      <c r="D49" s="87"/>
      <c r="E49" s="83">
        <f>D49+SUM(F49:P49)</f>
        <v>0</v>
      </c>
      <c r="F49" s="87"/>
      <c r="G49" s="87"/>
      <c r="H49" s="88"/>
      <c r="I49" s="88"/>
      <c r="J49" s="87"/>
      <c r="K49" s="87"/>
      <c r="L49" s="87"/>
      <c r="M49" s="87"/>
      <c r="N49" s="87"/>
      <c r="O49" s="87"/>
      <c r="P49" s="87"/>
    </row>
    <row r="50" spans="1:16" ht="38.25" hidden="1">
      <c r="A50" s="82" t="s">
        <v>201</v>
      </c>
      <c r="B50" s="11"/>
      <c r="C50" s="79" t="s">
        <v>114</v>
      </c>
      <c r="D50" s="91">
        <f>D51+D57+D74+D80+D84</f>
        <v>2637.5</v>
      </c>
      <c r="E50" s="91">
        <f aca="true" t="shared" si="22" ref="E50:P50">E51+E57+E74+E80+E84</f>
        <v>2955</v>
      </c>
      <c r="F50" s="91">
        <f t="shared" si="22"/>
        <v>0</v>
      </c>
      <c r="G50" s="91">
        <f t="shared" si="22"/>
        <v>279.1</v>
      </c>
      <c r="H50" s="91">
        <f t="shared" si="22"/>
        <v>38.4</v>
      </c>
      <c r="I50" s="91">
        <f t="shared" si="22"/>
        <v>0</v>
      </c>
      <c r="J50" s="91">
        <f t="shared" si="22"/>
        <v>0</v>
      </c>
      <c r="K50" s="91">
        <f t="shared" si="22"/>
        <v>0</v>
      </c>
      <c r="L50" s="91">
        <f t="shared" si="22"/>
        <v>0</v>
      </c>
      <c r="M50" s="91">
        <f t="shared" si="22"/>
        <v>0</v>
      </c>
      <c r="N50" s="91">
        <f t="shared" si="22"/>
        <v>0</v>
      </c>
      <c r="O50" s="91">
        <f t="shared" si="22"/>
        <v>0</v>
      </c>
      <c r="P50" s="91">
        <f t="shared" si="22"/>
        <v>0</v>
      </c>
    </row>
    <row r="51" spans="1:16" ht="57" customHeight="1" hidden="1">
      <c r="A51" s="100" t="s">
        <v>202</v>
      </c>
      <c r="B51" s="50"/>
      <c r="C51" s="80" t="s">
        <v>499</v>
      </c>
      <c r="D51" s="87">
        <f>D52</f>
        <v>1683</v>
      </c>
      <c r="E51" s="87">
        <f aca="true" t="shared" si="23" ref="E51:P51">E52</f>
        <v>1683</v>
      </c>
      <c r="F51" s="87">
        <f t="shared" si="23"/>
        <v>0</v>
      </c>
      <c r="G51" s="87">
        <f t="shared" si="23"/>
        <v>0</v>
      </c>
      <c r="H51" s="87">
        <f t="shared" si="23"/>
        <v>0</v>
      </c>
      <c r="I51" s="87">
        <f t="shared" si="23"/>
        <v>0</v>
      </c>
      <c r="J51" s="87">
        <f t="shared" si="23"/>
        <v>0</v>
      </c>
      <c r="K51" s="87">
        <f t="shared" si="23"/>
        <v>0</v>
      </c>
      <c r="L51" s="87">
        <f t="shared" si="23"/>
        <v>0</v>
      </c>
      <c r="M51" s="87">
        <f t="shared" si="23"/>
        <v>0</v>
      </c>
      <c r="N51" s="87">
        <f t="shared" si="23"/>
        <v>0</v>
      </c>
      <c r="O51" s="87">
        <f t="shared" si="23"/>
        <v>0</v>
      </c>
      <c r="P51" s="87">
        <f t="shared" si="23"/>
        <v>0</v>
      </c>
    </row>
    <row r="52" spans="1:16" ht="51" hidden="1">
      <c r="A52" s="85" t="s">
        <v>203</v>
      </c>
      <c r="B52" s="50"/>
      <c r="C52" s="72" t="s">
        <v>204</v>
      </c>
      <c r="D52" s="87">
        <f>D53+D55</f>
        <v>1683</v>
      </c>
      <c r="E52" s="87">
        <f aca="true" t="shared" si="24" ref="E52:P52">E53+E55</f>
        <v>1683</v>
      </c>
      <c r="F52" s="87">
        <f t="shared" si="24"/>
        <v>0</v>
      </c>
      <c r="G52" s="87">
        <f t="shared" si="24"/>
        <v>0</v>
      </c>
      <c r="H52" s="87">
        <f t="shared" si="24"/>
        <v>0</v>
      </c>
      <c r="I52" s="87">
        <f t="shared" si="24"/>
        <v>0</v>
      </c>
      <c r="J52" s="87">
        <f t="shared" si="24"/>
        <v>0</v>
      </c>
      <c r="K52" s="87">
        <f t="shared" si="24"/>
        <v>0</v>
      </c>
      <c r="L52" s="87">
        <f t="shared" si="24"/>
        <v>0</v>
      </c>
      <c r="M52" s="87">
        <f t="shared" si="24"/>
        <v>0</v>
      </c>
      <c r="N52" s="87">
        <f t="shared" si="24"/>
        <v>0</v>
      </c>
      <c r="O52" s="87">
        <f t="shared" si="24"/>
        <v>0</v>
      </c>
      <c r="P52" s="87">
        <f t="shared" si="24"/>
        <v>0</v>
      </c>
    </row>
    <row r="53" spans="1:16" ht="38.25" hidden="1">
      <c r="A53" s="85" t="s">
        <v>205</v>
      </c>
      <c r="B53" s="50"/>
      <c r="C53" s="72" t="s">
        <v>206</v>
      </c>
      <c r="D53" s="87">
        <f>D54</f>
        <v>0</v>
      </c>
      <c r="E53" s="87">
        <f aca="true" t="shared" si="25" ref="E53:P53">E54</f>
        <v>0</v>
      </c>
      <c r="F53" s="87">
        <f t="shared" si="25"/>
        <v>0</v>
      </c>
      <c r="G53" s="87">
        <f t="shared" si="25"/>
        <v>0</v>
      </c>
      <c r="H53" s="87">
        <f t="shared" si="25"/>
        <v>0</v>
      </c>
      <c r="I53" s="87">
        <f t="shared" si="25"/>
        <v>0</v>
      </c>
      <c r="J53" s="87">
        <f t="shared" si="25"/>
        <v>0</v>
      </c>
      <c r="K53" s="87">
        <f t="shared" si="25"/>
        <v>0</v>
      </c>
      <c r="L53" s="87">
        <f t="shared" si="25"/>
        <v>0</v>
      </c>
      <c r="M53" s="87">
        <f t="shared" si="25"/>
        <v>0</v>
      </c>
      <c r="N53" s="87">
        <f t="shared" si="25"/>
        <v>0</v>
      </c>
      <c r="O53" s="87">
        <f t="shared" si="25"/>
        <v>0</v>
      </c>
      <c r="P53" s="87">
        <f t="shared" si="25"/>
        <v>0</v>
      </c>
    </row>
    <row r="54" spans="1:16" ht="25.5" hidden="1">
      <c r="A54" s="85"/>
      <c r="B54" s="50" t="s">
        <v>3</v>
      </c>
      <c r="C54" s="86" t="s">
        <v>98</v>
      </c>
      <c r="D54" s="87"/>
      <c r="E54" s="83">
        <f>D54+SUM(F54:P54)</f>
        <v>0</v>
      </c>
      <c r="F54" s="87"/>
      <c r="G54" s="87"/>
      <c r="H54" s="88"/>
      <c r="I54" s="88"/>
      <c r="J54" s="87"/>
      <c r="K54" s="87"/>
      <c r="L54" s="87"/>
      <c r="M54" s="87"/>
      <c r="N54" s="87"/>
      <c r="O54" s="87"/>
      <c r="P54" s="87"/>
    </row>
    <row r="55" spans="1:16" ht="63.75" customHeight="1" hidden="1">
      <c r="A55" s="85" t="s">
        <v>479</v>
      </c>
      <c r="B55" s="50"/>
      <c r="C55" s="72" t="s">
        <v>592</v>
      </c>
      <c r="D55" s="87">
        <f>D56</f>
        <v>1683</v>
      </c>
      <c r="E55" s="87">
        <f aca="true" t="shared" si="26" ref="E55:P55">E56</f>
        <v>1683</v>
      </c>
      <c r="F55" s="87">
        <f t="shared" si="26"/>
        <v>0</v>
      </c>
      <c r="G55" s="87">
        <f t="shared" si="26"/>
        <v>0</v>
      </c>
      <c r="H55" s="87">
        <f t="shared" si="26"/>
        <v>0</v>
      </c>
      <c r="I55" s="87">
        <f t="shared" si="26"/>
        <v>0</v>
      </c>
      <c r="J55" s="87">
        <f t="shared" si="26"/>
        <v>0</v>
      </c>
      <c r="K55" s="87">
        <f t="shared" si="26"/>
        <v>0</v>
      </c>
      <c r="L55" s="87">
        <f t="shared" si="26"/>
        <v>0</v>
      </c>
      <c r="M55" s="87">
        <f t="shared" si="26"/>
        <v>0</v>
      </c>
      <c r="N55" s="87">
        <f t="shared" si="26"/>
        <v>0</v>
      </c>
      <c r="O55" s="87">
        <f t="shared" si="26"/>
        <v>0</v>
      </c>
      <c r="P55" s="87">
        <f t="shared" si="26"/>
        <v>0</v>
      </c>
    </row>
    <row r="56" spans="1:16" ht="12.75" hidden="1">
      <c r="A56" s="85"/>
      <c r="B56" s="50" t="s">
        <v>9</v>
      </c>
      <c r="C56" s="134" t="s">
        <v>39</v>
      </c>
      <c r="D56" s="87">
        <v>1683</v>
      </c>
      <c r="E56" s="83">
        <f>D56+SUM(F56:P56)</f>
        <v>1683</v>
      </c>
      <c r="F56" s="87"/>
      <c r="G56" s="87"/>
      <c r="H56" s="88"/>
      <c r="I56" s="88"/>
      <c r="J56" s="87"/>
      <c r="K56" s="87"/>
      <c r="L56" s="87"/>
      <c r="M56" s="87"/>
      <c r="N56" s="87"/>
      <c r="O56" s="87"/>
      <c r="P56" s="87"/>
    </row>
    <row r="57" spans="1:16" ht="25.5" hidden="1">
      <c r="A57" s="100" t="s">
        <v>215</v>
      </c>
      <c r="B57" s="50"/>
      <c r="C57" s="80" t="s">
        <v>115</v>
      </c>
      <c r="D57" s="87">
        <f>D58+D61+D64+D71</f>
        <v>753</v>
      </c>
      <c r="E57" s="87">
        <f aca="true" t="shared" si="27" ref="E57:P57">E58+E61+E64+E71</f>
        <v>753</v>
      </c>
      <c r="F57" s="87">
        <f t="shared" si="27"/>
        <v>0</v>
      </c>
      <c r="G57" s="87">
        <f t="shared" si="27"/>
        <v>0</v>
      </c>
      <c r="H57" s="87">
        <f t="shared" si="27"/>
        <v>0</v>
      </c>
      <c r="I57" s="87">
        <f t="shared" si="27"/>
        <v>0</v>
      </c>
      <c r="J57" s="87">
        <f t="shared" si="27"/>
        <v>0</v>
      </c>
      <c r="K57" s="87">
        <f t="shared" si="27"/>
        <v>0</v>
      </c>
      <c r="L57" s="87">
        <f t="shared" si="27"/>
        <v>0</v>
      </c>
      <c r="M57" s="87">
        <f t="shared" si="27"/>
        <v>0</v>
      </c>
      <c r="N57" s="87">
        <f t="shared" si="27"/>
        <v>0</v>
      </c>
      <c r="O57" s="87">
        <f t="shared" si="27"/>
        <v>0</v>
      </c>
      <c r="P57" s="87">
        <f t="shared" si="27"/>
        <v>0</v>
      </c>
    </row>
    <row r="58" spans="1:16" ht="38.25" hidden="1">
      <c r="A58" s="50" t="s">
        <v>216</v>
      </c>
      <c r="B58" s="50"/>
      <c r="C58" s="72" t="s">
        <v>217</v>
      </c>
      <c r="D58" s="87">
        <f>D59</f>
        <v>303</v>
      </c>
      <c r="E58" s="87">
        <f aca="true" t="shared" si="28" ref="E58:P59">E59</f>
        <v>303</v>
      </c>
      <c r="F58" s="87">
        <f t="shared" si="28"/>
        <v>0</v>
      </c>
      <c r="G58" s="87">
        <f t="shared" si="28"/>
        <v>0</v>
      </c>
      <c r="H58" s="87">
        <f t="shared" si="28"/>
        <v>0</v>
      </c>
      <c r="I58" s="87">
        <f t="shared" si="28"/>
        <v>0</v>
      </c>
      <c r="J58" s="87">
        <f t="shared" si="28"/>
        <v>0</v>
      </c>
      <c r="K58" s="87">
        <f t="shared" si="28"/>
        <v>0</v>
      </c>
      <c r="L58" s="87">
        <f t="shared" si="28"/>
        <v>0</v>
      </c>
      <c r="M58" s="87">
        <f t="shared" si="28"/>
        <v>0</v>
      </c>
      <c r="N58" s="87">
        <f t="shared" si="28"/>
        <v>0</v>
      </c>
      <c r="O58" s="87">
        <f t="shared" si="28"/>
        <v>0</v>
      </c>
      <c r="P58" s="87">
        <f t="shared" si="28"/>
        <v>0</v>
      </c>
    </row>
    <row r="59" spans="1:16" ht="25.5" hidden="1">
      <c r="A59" s="50" t="s">
        <v>548</v>
      </c>
      <c r="B59" s="50"/>
      <c r="C59" s="72" t="s">
        <v>547</v>
      </c>
      <c r="D59" s="87">
        <f>D60</f>
        <v>303</v>
      </c>
      <c r="E59" s="87">
        <f t="shared" si="28"/>
        <v>303</v>
      </c>
      <c r="F59" s="87">
        <f t="shared" si="28"/>
        <v>0</v>
      </c>
      <c r="G59" s="87">
        <f t="shared" si="28"/>
        <v>0</v>
      </c>
      <c r="H59" s="87">
        <f t="shared" si="28"/>
        <v>0</v>
      </c>
      <c r="I59" s="87">
        <f t="shared" si="28"/>
        <v>0</v>
      </c>
      <c r="J59" s="87">
        <f t="shared" si="28"/>
        <v>0</v>
      </c>
      <c r="K59" s="87">
        <f t="shared" si="28"/>
        <v>0</v>
      </c>
      <c r="L59" s="87">
        <f t="shared" si="28"/>
        <v>0</v>
      </c>
      <c r="M59" s="87">
        <f t="shared" si="28"/>
        <v>0</v>
      </c>
      <c r="N59" s="87">
        <f t="shared" si="28"/>
        <v>0</v>
      </c>
      <c r="O59" s="87">
        <f t="shared" si="28"/>
        <v>0</v>
      </c>
      <c r="P59" s="87">
        <f t="shared" si="28"/>
        <v>0</v>
      </c>
    </row>
    <row r="60" spans="1:16" ht="25.5" hidden="1">
      <c r="A60" s="85"/>
      <c r="B60" s="50" t="s">
        <v>3</v>
      </c>
      <c r="C60" s="86" t="s">
        <v>98</v>
      </c>
      <c r="D60" s="87">
        <v>303</v>
      </c>
      <c r="E60" s="83">
        <f>D60+SUM(F60:P60)</f>
        <v>303</v>
      </c>
      <c r="F60" s="87"/>
      <c r="G60" s="87"/>
      <c r="H60" s="88"/>
      <c r="I60" s="88"/>
      <c r="J60" s="87"/>
      <c r="K60" s="87"/>
      <c r="L60" s="87"/>
      <c r="M60" s="87"/>
      <c r="N60" s="87"/>
      <c r="O60" s="87"/>
      <c r="P60" s="87"/>
    </row>
    <row r="61" spans="1:16" ht="25.5" hidden="1">
      <c r="A61" s="85" t="s">
        <v>219</v>
      </c>
      <c r="B61" s="50"/>
      <c r="C61" s="72" t="s">
        <v>220</v>
      </c>
      <c r="D61" s="87">
        <f>D62</f>
        <v>80</v>
      </c>
      <c r="E61" s="87">
        <f aca="true" t="shared" si="29" ref="E61:P62">E62</f>
        <v>80</v>
      </c>
      <c r="F61" s="87">
        <f t="shared" si="29"/>
        <v>0</v>
      </c>
      <c r="G61" s="87">
        <f t="shared" si="29"/>
        <v>0</v>
      </c>
      <c r="H61" s="87">
        <f t="shared" si="29"/>
        <v>0</v>
      </c>
      <c r="I61" s="87">
        <f t="shared" si="29"/>
        <v>0</v>
      </c>
      <c r="J61" s="87">
        <f t="shared" si="29"/>
        <v>0</v>
      </c>
      <c r="K61" s="87">
        <f t="shared" si="29"/>
        <v>0</v>
      </c>
      <c r="L61" s="87">
        <f t="shared" si="29"/>
        <v>0</v>
      </c>
      <c r="M61" s="87">
        <f t="shared" si="29"/>
        <v>0</v>
      </c>
      <c r="N61" s="87">
        <f t="shared" si="29"/>
        <v>0</v>
      </c>
      <c r="O61" s="87">
        <f t="shared" si="29"/>
        <v>0</v>
      </c>
      <c r="P61" s="87">
        <f t="shared" si="29"/>
        <v>0</v>
      </c>
    </row>
    <row r="62" spans="1:16" ht="25.5" hidden="1">
      <c r="A62" s="85" t="s">
        <v>550</v>
      </c>
      <c r="B62" s="50"/>
      <c r="C62" s="72" t="s">
        <v>549</v>
      </c>
      <c r="D62" s="87">
        <f>D63</f>
        <v>80</v>
      </c>
      <c r="E62" s="87">
        <f t="shared" si="29"/>
        <v>80</v>
      </c>
      <c r="F62" s="87">
        <f t="shared" si="29"/>
        <v>0</v>
      </c>
      <c r="G62" s="87">
        <f t="shared" si="29"/>
        <v>0</v>
      </c>
      <c r="H62" s="87">
        <f t="shared" si="29"/>
        <v>0</v>
      </c>
      <c r="I62" s="87">
        <f t="shared" si="29"/>
        <v>0</v>
      </c>
      <c r="J62" s="87">
        <f t="shared" si="29"/>
        <v>0</v>
      </c>
      <c r="K62" s="87">
        <f t="shared" si="29"/>
        <v>0</v>
      </c>
      <c r="L62" s="87">
        <f t="shared" si="29"/>
        <v>0</v>
      </c>
      <c r="M62" s="87">
        <f t="shared" si="29"/>
        <v>0</v>
      </c>
      <c r="N62" s="87">
        <f t="shared" si="29"/>
        <v>0</v>
      </c>
      <c r="O62" s="87">
        <f t="shared" si="29"/>
        <v>0</v>
      </c>
      <c r="P62" s="87">
        <f t="shared" si="29"/>
        <v>0</v>
      </c>
    </row>
    <row r="63" spans="1:16" ht="25.5" hidden="1">
      <c r="A63" s="85"/>
      <c r="B63" s="50" t="s">
        <v>3</v>
      </c>
      <c r="C63" s="86" t="s">
        <v>98</v>
      </c>
      <c r="D63" s="87">
        <v>80</v>
      </c>
      <c r="E63" s="83">
        <f>D63+SUM(F63:P63)</f>
        <v>80</v>
      </c>
      <c r="F63" s="87"/>
      <c r="G63" s="87"/>
      <c r="H63" s="88"/>
      <c r="I63" s="88"/>
      <c r="J63" s="87"/>
      <c r="K63" s="87"/>
      <c r="L63" s="87"/>
      <c r="M63" s="87"/>
      <c r="N63" s="87"/>
      <c r="O63" s="87"/>
      <c r="P63" s="87"/>
    </row>
    <row r="64" spans="1:16" ht="38.25" hidden="1">
      <c r="A64" s="85" t="s">
        <v>225</v>
      </c>
      <c r="B64" s="50"/>
      <c r="C64" s="86" t="s">
        <v>500</v>
      </c>
      <c r="D64" s="87">
        <f>D69+D67+D65</f>
        <v>180</v>
      </c>
      <c r="E64" s="87">
        <f aca="true" t="shared" si="30" ref="E64:P64">E69+E67+E65</f>
        <v>180</v>
      </c>
      <c r="F64" s="87">
        <f t="shared" si="30"/>
        <v>0</v>
      </c>
      <c r="G64" s="87">
        <f t="shared" si="30"/>
        <v>0</v>
      </c>
      <c r="H64" s="87">
        <f t="shared" si="30"/>
        <v>0</v>
      </c>
      <c r="I64" s="87">
        <f t="shared" si="30"/>
        <v>0</v>
      </c>
      <c r="J64" s="87">
        <f t="shared" si="30"/>
        <v>0</v>
      </c>
      <c r="K64" s="87">
        <f t="shared" si="30"/>
        <v>0</v>
      </c>
      <c r="L64" s="87">
        <f t="shared" si="30"/>
        <v>0</v>
      </c>
      <c r="M64" s="87">
        <f t="shared" si="30"/>
        <v>0</v>
      </c>
      <c r="N64" s="87">
        <f t="shared" si="30"/>
        <v>0</v>
      </c>
      <c r="O64" s="87">
        <f t="shared" si="30"/>
        <v>0</v>
      </c>
      <c r="P64" s="87">
        <f t="shared" si="30"/>
        <v>0</v>
      </c>
    </row>
    <row r="65" spans="1:16" ht="76.5" hidden="1">
      <c r="A65" s="85" t="s">
        <v>551</v>
      </c>
      <c r="B65" s="50"/>
      <c r="C65" s="86" t="s">
        <v>552</v>
      </c>
      <c r="D65" s="87">
        <f>D66</f>
        <v>30</v>
      </c>
      <c r="E65" s="87">
        <f aca="true" t="shared" si="31" ref="E65:P65">E66</f>
        <v>30</v>
      </c>
      <c r="F65" s="87">
        <f t="shared" si="31"/>
        <v>0</v>
      </c>
      <c r="G65" s="87">
        <f t="shared" si="31"/>
        <v>0</v>
      </c>
      <c r="H65" s="87">
        <f t="shared" si="31"/>
        <v>0</v>
      </c>
      <c r="I65" s="87">
        <f t="shared" si="31"/>
        <v>0</v>
      </c>
      <c r="J65" s="87">
        <f t="shared" si="31"/>
        <v>0</v>
      </c>
      <c r="K65" s="87">
        <f t="shared" si="31"/>
        <v>0</v>
      </c>
      <c r="L65" s="87">
        <f t="shared" si="31"/>
        <v>0</v>
      </c>
      <c r="M65" s="87">
        <f t="shared" si="31"/>
        <v>0</v>
      </c>
      <c r="N65" s="87">
        <f t="shared" si="31"/>
        <v>0</v>
      </c>
      <c r="O65" s="87">
        <f t="shared" si="31"/>
        <v>0</v>
      </c>
      <c r="P65" s="87">
        <f t="shared" si="31"/>
        <v>0</v>
      </c>
    </row>
    <row r="66" spans="1:16" ht="25.5" hidden="1">
      <c r="A66" s="85"/>
      <c r="B66" s="50" t="s">
        <v>3</v>
      </c>
      <c r="C66" s="86" t="s">
        <v>98</v>
      </c>
      <c r="D66" s="87">
        <v>30</v>
      </c>
      <c r="E66" s="83">
        <f>D66+SUM(F66:P66)</f>
        <v>30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1:16" ht="12.75" hidden="1">
      <c r="A67" s="85" t="s">
        <v>538</v>
      </c>
      <c r="B67" s="50"/>
      <c r="C67" s="86" t="s">
        <v>539</v>
      </c>
      <c r="D67" s="87">
        <f>D68</f>
        <v>150</v>
      </c>
      <c r="E67" s="87">
        <f aca="true" t="shared" si="32" ref="E67:P67">E68</f>
        <v>150</v>
      </c>
      <c r="F67" s="87">
        <f t="shared" si="32"/>
        <v>0</v>
      </c>
      <c r="G67" s="87">
        <f t="shared" si="32"/>
        <v>0</v>
      </c>
      <c r="H67" s="87">
        <f t="shared" si="32"/>
        <v>0</v>
      </c>
      <c r="I67" s="87">
        <f t="shared" si="32"/>
        <v>0</v>
      </c>
      <c r="J67" s="87">
        <f t="shared" si="32"/>
        <v>0</v>
      </c>
      <c r="K67" s="87">
        <f t="shared" si="32"/>
        <v>0</v>
      </c>
      <c r="L67" s="87">
        <f t="shared" si="32"/>
        <v>0</v>
      </c>
      <c r="M67" s="87">
        <f t="shared" si="32"/>
        <v>0</v>
      </c>
      <c r="N67" s="87">
        <f t="shared" si="32"/>
        <v>0</v>
      </c>
      <c r="O67" s="87">
        <f t="shared" si="32"/>
        <v>0</v>
      </c>
      <c r="P67" s="87">
        <f t="shared" si="32"/>
        <v>0</v>
      </c>
    </row>
    <row r="68" spans="1:16" ht="25.5" hidden="1">
      <c r="A68" s="85"/>
      <c r="B68" s="50" t="s">
        <v>3</v>
      </c>
      <c r="C68" s="86" t="s">
        <v>98</v>
      </c>
      <c r="D68" s="87">
        <v>150</v>
      </c>
      <c r="E68" s="83">
        <f>D68+SUM(F68:P68)</f>
        <v>150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2.75" hidden="1">
      <c r="A69" s="85" t="s">
        <v>221</v>
      </c>
      <c r="B69" s="50"/>
      <c r="C69" s="72" t="s">
        <v>218</v>
      </c>
      <c r="D69" s="87">
        <f>D70</f>
        <v>0</v>
      </c>
      <c r="E69" s="87">
        <f aca="true" t="shared" si="33" ref="E69:P69">E70</f>
        <v>0</v>
      </c>
      <c r="F69" s="87">
        <f t="shared" si="33"/>
        <v>0</v>
      </c>
      <c r="G69" s="87">
        <f t="shared" si="33"/>
        <v>0</v>
      </c>
      <c r="H69" s="87">
        <f t="shared" si="33"/>
        <v>0</v>
      </c>
      <c r="I69" s="87">
        <f t="shared" si="33"/>
        <v>0</v>
      </c>
      <c r="J69" s="87">
        <f t="shared" si="33"/>
        <v>0</v>
      </c>
      <c r="K69" s="87">
        <f t="shared" si="33"/>
        <v>0</v>
      </c>
      <c r="L69" s="87">
        <f t="shared" si="33"/>
        <v>0</v>
      </c>
      <c r="M69" s="87">
        <f t="shared" si="33"/>
        <v>0</v>
      </c>
      <c r="N69" s="87">
        <f t="shared" si="33"/>
        <v>0</v>
      </c>
      <c r="O69" s="87">
        <f t="shared" si="33"/>
        <v>0</v>
      </c>
      <c r="P69" s="87">
        <f t="shared" si="33"/>
        <v>0</v>
      </c>
    </row>
    <row r="70" spans="1:16" ht="25.5" hidden="1">
      <c r="A70" s="85"/>
      <c r="B70" s="50" t="s">
        <v>3</v>
      </c>
      <c r="C70" s="86" t="s">
        <v>98</v>
      </c>
      <c r="D70" s="87"/>
      <c r="E70" s="83">
        <f>D70+SUM(F70:P70)</f>
        <v>0</v>
      </c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1:16" ht="30.75" customHeight="1" hidden="1">
      <c r="A71" s="85" t="s">
        <v>222</v>
      </c>
      <c r="B71" s="50"/>
      <c r="C71" s="72" t="s">
        <v>224</v>
      </c>
      <c r="D71" s="87">
        <f>D72</f>
        <v>190</v>
      </c>
      <c r="E71" s="87">
        <f aca="true" t="shared" si="34" ref="E71:P72">E72</f>
        <v>190</v>
      </c>
      <c r="F71" s="87">
        <f t="shared" si="34"/>
        <v>0</v>
      </c>
      <c r="G71" s="87">
        <f t="shared" si="34"/>
        <v>0</v>
      </c>
      <c r="H71" s="87">
        <f t="shared" si="34"/>
        <v>0</v>
      </c>
      <c r="I71" s="87">
        <f t="shared" si="34"/>
        <v>0</v>
      </c>
      <c r="J71" s="87">
        <f t="shared" si="34"/>
        <v>0</v>
      </c>
      <c r="K71" s="87">
        <f t="shared" si="34"/>
        <v>0</v>
      </c>
      <c r="L71" s="87">
        <f t="shared" si="34"/>
        <v>0</v>
      </c>
      <c r="M71" s="87">
        <f t="shared" si="34"/>
        <v>0</v>
      </c>
      <c r="N71" s="87">
        <f t="shared" si="34"/>
        <v>0</v>
      </c>
      <c r="O71" s="87">
        <f t="shared" si="34"/>
        <v>0</v>
      </c>
      <c r="P71" s="87">
        <f t="shared" si="34"/>
        <v>0</v>
      </c>
    </row>
    <row r="72" spans="1:16" ht="24.75" customHeight="1" hidden="1">
      <c r="A72" s="85" t="s">
        <v>223</v>
      </c>
      <c r="B72" s="50"/>
      <c r="C72" s="72" t="s">
        <v>574</v>
      </c>
      <c r="D72" s="87">
        <f>D73</f>
        <v>190</v>
      </c>
      <c r="E72" s="87">
        <f t="shared" si="34"/>
        <v>190</v>
      </c>
      <c r="F72" s="87">
        <f t="shared" si="34"/>
        <v>0</v>
      </c>
      <c r="G72" s="87">
        <f t="shared" si="34"/>
        <v>0</v>
      </c>
      <c r="H72" s="87">
        <f t="shared" si="34"/>
        <v>0</v>
      </c>
      <c r="I72" s="87">
        <f t="shared" si="34"/>
        <v>0</v>
      </c>
      <c r="J72" s="87">
        <f t="shared" si="34"/>
        <v>0</v>
      </c>
      <c r="K72" s="87">
        <f t="shared" si="34"/>
        <v>0</v>
      </c>
      <c r="L72" s="87">
        <f t="shared" si="34"/>
        <v>0</v>
      </c>
      <c r="M72" s="87">
        <f t="shared" si="34"/>
        <v>0</v>
      </c>
      <c r="N72" s="87">
        <f t="shared" si="34"/>
        <v>0</v>
      </c>
      <c r="O72" s="87">
        <f t="shared" si="34"/>
        <v>0</v>
      </c>
      <c r="P72" s="87">
        <f t="shared" si="34"/>
        <v>0</v>
      </c>
    </row>
    <row r="73" spans="1:16" ht="30.75" customHeight="1" hidden="1">
      <c r="A73" s="85"/>
      <c r="B73" s="50" t="s">
        <v>3</v>
      </c>
      <c r="C73" s="86" t="s">
        <v>98</v>
      </c>
      <c r="D73" s="87">
        <v>190</v>
      </c>
      <c r="E73" s="83">
        <f>D73+SUM(F73:P73)</f>
        <v>190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1:16" ht="25.5" hidden="1">
      <c r="A74" s="100" t="s">
        <v>226</v>
      </c>
      <c r="B74" s="50"/>
      <c r="C74" s="80" t="s">
        <v>116</v>
      </c>
      <c r="D74" s="87">
        <f>D75</f>
        <v>53.5</v>
      </c>
      <c r="E74" s="87">
        <f aca="true" t="shared" si="35" ref="E74:P74">E75</f>
        <v>53.5</v>
      </c>
      <c r="F74" s="87">
        <f t="shared" si="35"/>
        <v>0</v>
      </c>
      <c r="G74" s="87">
        <f t="shared" si="35"/>
        <v>0</v>
      </c>
      <c r="H74" s="87">
        <f t="shared" si="35"/>
        <v>0</v>
      </c>
      <c r="I74" s="87">
        <f t="shared" si="35"/>
        <v>0</v>
      </c>
      <c r="J74" s="87">
        <f t="shared" si="35"/>
        <v>0</v>
      </c>
      <c r="K74" s="87">
        <f t="shared" si="35"/>
        <v>0</v>
      </c>
      <c r="L74" s="87">
        <f t="shared" si="35"/>
        <v>0</v>
      </c>
      <c r="M74" s="87">
        <f t="shared" si="35"/>
        <v>0</v>
      </c>
      <c r="N74" s="87">
        <f t="shared" si="35"/>
        <v>0</v>
      </c>
      <c r="O74" s="87">
        <f t="shared" si="35"/>
        <v>0</v>
      </c>
      <c r="P74" s="87">
        <f t="shared" si="35"/>
        <v>0</v>
      </c>
    </row>
    <row r="75" spans="1:16" ht="12.75" hidden="1">
      <c r="A75" s="85" t="s">
        <v>227</v>
      </c>
      <c r="B75" s="50"/>
      <c r="C75" s="101" t="s">
        <v>229</v>
      </c>
      <c r="D75" s="87">
        <f>D76+D78</f>
        <v>53.5</v>
      </c>
      <c r="E75" s="87">
        <f aca="true" t="shared" si="36" ref="E75:P75">E76+E78</f>
        <v>53.5</v>
      </c>
      <c r="F75" s="87">
        <f t="shared" si="36"/>
        <v>0</v>
      </c>
      <c r="G75" s="87">
        <f t="shared" si="36"/>
        <v>0</v>
      </c>
      <c r="H75" s="87">
        <f t="shared" si="36"/>
        <v>0</v>
      </c>
      <c r="I75" s="87">
        <f t="shared" si="36"/>
        <v>0</v>
      </c>
      <c r="J75" s="87">
        <f t="shared" si="36"/>
        <v>0</v>
      </c>
      <c r="K75" s="87">
        <f t="shared" si="36"/>
        <v>0</v>
      </c>
      <c r="L75" s="87">
        <f t="shared" si="36"/>
        <v>0</v>
      </c>
      <c r="M75" s="87">
        <f t="shared" si="36"/>
        <v>0</v>
      </c>
      <c r="N75" s="87">
        <f t="shared" si="36"/>
        <v>0</v>
      </c>
      <c r="O75" s="87">
        <f t="shared" si="36"/>
        <v>0</v>
      </c>
      <c r="P75" s="87">
        <f t="shared" si="36"/>
        <v>0</v>
      </c>
    </row>
    <row r="76" spans="1:16" ht="25.5" hidden="1">
      <c r="A76" s="85" t="s">
        <v>228</v>
      </c>
      <c r="B76" s="50"/>
      <c r="C76" s="101" t="s">
        <v>230</v>
      </c>
      <c r="D76" s="87">
        <f>D77</f>
        <v>7.3</v>
      </c>
      <c r="E76" s="87">
        <f aca="true" t="shared" si="37" ref="E76:P76">E77</f>
        <v>7.3</v>
      </c>
      <c r="F76" s="87">
        <f t="shared" si="37"/>
        <v>0</v>
      </c>
      <c r="G76" s="87">
        <f t="shared" si="37"/>
        <v>0</v>
      </c>
      <c r="H76" s="87">
        <f t="shared" si="37"/>
        <v>0</v>
      </c>
      <c r="I76" s="87">
        <f t="shared" si="37"/>
        <v>0</v>
      </c>
      <c r="J76" s="87">
        <f t="shared" si="37"/>
        <v>0</v>
      </c>
      <c r="K76" s="87">
        <f t="shared" si="37"/>
        <v>0</v>
      </c>
      <c r="L76" s="87">
        <f t="shared" si="37"/>
        <v>0</v>
      </c>
      <c r="M76" s="87">
        <f t="shared" si="37"/>
        <v>0</v>
      </c>
      <c r="N76" s="87">
        <f t="shared" si="37"/>
        <v>0</v>
      </c>
      <c r="O76" s="87">
        <f t="shared" si="37"/>
        <v>0</v>
      </c>
      <c r="P76" s="87">
        <f t="shared" si="37"/>
        <v>0</v>
      </c>
    </row>
    <row r="77" spans="1:16" ht="25.5" hidden="1">
      <c r="A77" s="85"/>
      <c r="B77" s="50" t="s">
        <v>3</v>
      </c>
      <c r="C77" s="86" t="s">
        <v>98</v>
      </c>
      <c r="D77" s="87">
        <v>7.3</v>
      </c>
      <c r="E77" s="83">
        <f>D77+SUM(F77:P77)</f>
        <v>7.3</v>
      </c>
      <c r="F77" s="87"/>
      <c r="G77" s="87"/>
      <c r="H77" s="88"/>
      <c r="I77" s="88"/>
      <c r="J77" s="87"/>
      <c r="K77" s="87"/>
      <c r="L77" s="87"/>
      <c r="M77" s="87"/>
      <c r="N77" s="87"/>
      <c r="O77" s="87"/>
      <c r="P77" s="87"/>
    </row>
    <row r="78" spans="1:16" ht="27.75" customHeight="1" hidden="1">
      <c r="A78" s="85" t="s">
        <v>553</v>
      </c>
      <c r="B78" s="50"/>
      <c r="C78" s="86" t="s">
        <v>234</v>
      </c>
      <c r="D78" s="87">
        <f>D79</f>
        <v>46.2</v>
      </c>
      <c r="E78" s="87">
        <f aca="true" t="shared" si="38" ref="E78:P78">E79</f>
        <v>46.2</v>
      </c>
      <c r="F78" s="87">
        <f t="shared" si="38"/>
        <v>0</v>
      </c>
      <c r="G78" s="87">
        <f t="shared" si="38"/>
        <v>0</v>
      </c>
      <c r="H78" s="87">
        <f t="shared" si="38"/>
        <v>0</v>
      </c>
      <c r="I78" s="87">
        <f t="shared" si="38"/>
        <v>0</v>
      </c>
      <c r="J78" s="87">
        <f t="shared" si="38"/>
        <v>0</v>
      </c>
      <c r="K78" s="87">
        <f t="shared" si="38"/>
        <v>0</v>
      </c>
      <c r="L78" s="87">
        <f t="shared" si="38"/>
        <v>0</v>
      </c>
      <c r="M78" s="87">
        <f t="shared" si="38"/>
        <v>0</v>
      </c>
      <c r="N78" s="87">
        <f t="shared" si="38"/>
        <v>0</v>
      </c>
      <c r="O78" s="87">
        <f t="shared" si="38"/>
        <v>0</v>
      </c>
      <c r="P78" s="87">
        <f t="shared" si="38"/>
        <v>0</v>
      </c>
    </row>
    <row r="79" spans="1:16" ht="25.5" hidden="1">
      <c r="A79" s="85"/>
      <c r="B79" s="50" t="s">
        <v>3</v>
      </c>
      <c r="C79" s="86" t="s">
        <v>98</v>
      </c>
      <c r="D79" s="87">
        <v>46.2</v>
      </c>
      <c r="E79" s="83">
        <f>D79+SUM(F79:P79)</f>
        <v>46.2</v>
      </c>
      <c r="F79" s="87"/>
      <c r="G79" s="87"/>
      <c r="H79" s="88"/>
      <c r="I79" s="88"/>
      <c r="J79" s="87"/>
      <c r="K79" s="87"/>
      <c r="L79" s="87"/>
      <c r="M79" s="87"/>
      <c r="N79" s="87"/>
      <c r="O79" s="87"/>
      <c r="P79" s="87"/>
    </row>
    <row r="80" spans="1:16" ht="51" hidden="1">
      <c r="A80" s="100" t="s">
        <v>235</v>
      </c>
      <c r="B80" s="50"/>
      <c r="C80" s="80" t="s">
        <v>117</v>
      </c>
      <c r="D80" s="87">
        <f>D81</f>
        <v>0</v>
      </c>
      <c r="E80" s="87">
        <f aca="true" t="shared" si="39" ref="E80:P81">E81</f>
        <v>0</v>
      </c>
      <c r="F80" s="87">
        <f t="shared" si="39"/>
        <v>0</v>
      </c>
      <c r="G80" s="87">
        <f t="shared" si="39"/>
        <v>0</v>
      </c>
      <c r="H80" s="87">
        <f t="shared" si="39"/>
        <v>0</v>
      </c>
      <c r="I80" s="87">
        <f t="shared" si="39"/>
        <v>0</v>
      </c>
      <c r="J80" s="87">
        <f t="shared" si="39"/>
        <v>0</v>
      </c>
      <c r="K80" s="87">
        <f t="shared" si="39"/>
        <v>0</v>
      </c>
      <c r="L80" s="87">
        <f t="shared" si="39"/>
        <v>0</v>
      </c>
      <c r="M80" s="87">
        <f t="shared" si="39"/>
        <v>0</v>
      </c>
      <c r="N80" s="87">
        <f t="shared" si="39"/>
        <v>0</v>
      </c>
      <c r="O80" s="87">
        <f t="shared" si="39"/>
        <v>0</v>
      </c>
      <c r="P80" s="87">
        <f t="shared" si="39"/>
        <v>0</v>
      </c>
    </row>
    <row r="81" spans="1:16" ht="51" hidden="1">
      <c r="A81" s="85" t="s">
        <v>236</v>
      </c>
      <c r="B81" s="50"/>
      <c r="C81" s="72" t="s">
        <v>238</v>
      </c>
      <c r="D81" s="87">
        <f>D82</f>
        <v>0</v>
      </c>
      <c r="E81" s="87">
        <f t="shared" si="39"/>
        <v>0</v>
      </c>
      <c r="F81" s="87">
        <f t="shared" si="39"/>
        <v>0</v>
      </c>
      <c r="G81" s="87">
        <f t="shared" si="39"/>
        <v>0</v>
      </c>
      <c r="H81" s="87">
        <f t="shared" si="39"/>
        <v>0</v>
      </c>
      <c r="I81" s="87">
        <f t="shared" si="39"/>
        <v>0</v>
      </c>
      <c r="J81" s="87">
        <f t="shared" si="39"/>
        <v>0</v>
      </c>
      <c r="K81" s="87">
        <f t="shared" si="39"/>
        <v>0</v>
      </c>
      <c r="L81" s="87">
        <f t="shared" si="39"/>
        <v>0</v>
      </c>
      <c r="M81" s="87">
        <f t="shared" si="39"/>
        <v>0</v>
      </c>
      <c r="N81" s="87">
        <f t="shared" si="39"/>
        <v>0</v>
      </c>
      <c r="O81" s="87">
        <f t="shared" si="39"/>
        <v>0</v>
      </c>
      <c r="P81" s="87">
        <f t="shared" si="39"/>
        <v>0</v>
      </c>
    </row>
    <row r="82" spans="1:16" ht="38.25" hidden="1">
      <c r="A82" s="85" t="s">
        <v>237</v>
      </c>
      <c r="B82" s="50"/>
      <c r="C82" s="72" t="s">
        <v>239</v>
      </c>
      <c r="D82" s="87">
        <f>D83</f>
        <v>0</v>
      </c>
      <c r="E82" s="87">
        <f aca="true" t="shared" si="40" ref="E82:P82">E83</f>
        <v>0</v>
      </c>
      <c r="F82" s="87">
        <f t="shared" si="40"/>
        <v>0</v>
      </c>
      <c r="G82" s="87">
        <f t="shared" si="40"/>
        <v>0</v>
      </c>
      <c r="H82" s="87">
        <f t="shared" si="40"/>
        <v>0</v>
      </c>
      <c r="I82" s="87">
        <f t="shared" si="40"/>
        <v>0</v>
      </c>
      <c r="J82" s="87">
        <f t="shared" si="40"/>
        <v>0</v>
      </c>
      <c r="K82" s="87">
        <f t="shared" si="40"/>
        <v>0</v>
      </c>
      <c r="L82" s="87">
        <f t="shared" si="40"/>
        <v>0</v>
      </c>
      <c r="M82" s="87">
        <f t="shared" si="40"/>
        <v>0</v>
      </c>
      <c r="N82" s="87">
        <f t="shared" si="40"/>
        <v>0</v>
      </c>
      <c r="O82" s="87">
        <f t="shared" si="40"/>
        <v>0</v>
      </c>
      <c r="P82" s="87">
        <f t="shared" si="40"/>
        <v>0</v>
      </c>
    </row>
    <row r="83" spans="1:16" ht="25.5" hidden="1">
      <c r="A83" s="85"/>
      <c r="B83" s="50" t="s">
        <v>3</v>
      </c>
      <c r="C83" s="86" t="s">
        <v>98</v>
      </c>
      <c r="D83" s="87"/>
      <c r="E83" s="83">
        <f>D83+SUM(F83:P83)</f>
        <v>0</v>
      </c>
      <c r="F83" s="87"/>
      <c r="G83" s="87"/>
      <c r="H83" s="88"/>
      <c r="I83" s="88"/>
      <c r="J83" s="87"/>
      <c r="K83" s="87"/>
      <c r="L83" s="87"/>
      <c r="M83" s="87"/>
      <c r="N83" s="87"/>
      <c r="O83" s="87"/>
      <c r="P83" s="87"/>
    </row>
    <row r="84" spans="1:16" ht="25.5" hidden="1">
      <c r="A84" s="197" t="s">
        <v>481</v>
      </c>
      <c r="B84" s="170"/>
      <c r="C84" s="171" t="s">
        <v>480</v>
      </c>
      <c r="D84" s="154">
        <f aca="true" t="shared" si="41" ref="D84:P84">D85</f>
        <v>148</v>
      </c>
      <c r="E84" s="154">
        <f t="shared" si="41"/>
        <v>465.50000000000006</v>
      </c>
      <c r="F84" s="154">
        <f t="shared" si="41"/>
        <v>0</v>
      </c>
      <c r="G84" s="154">
        <f t="shared" si="41"/>
        <v>279.1</v>
      </c>
      <c r="H84" s="154">
        <f t="shared" si="41"/>
        <v>38.4</v>
      </c>
      <c r="I84" s="154">
        <f t="shared" si="41"/>
        <v>0</v>
      </c>
      <c r="J84" s="154">
        <f t="shared" si="41"/>
        <v>0</v>
      </c>
      <c r="K84" s="154">
        <f t="shared" si="41"/>
        <v>0</v>
      </c>
      <c r="L84" s="154">
        <f t="shared" si="41"/>
        <v>0</v>
      </c>
      <c r="M84" s="154">
        <f t="shared" si="41"/>
        <v>0</v>
      </c>
      <c r="N84" s="154">
        <f t="shared" si="41"/>
        <v>0</v>
      </c>
      <c r="O84" s="87">
        <f t="shared" si="41"/>
        <v>0</v>
      </c>
      <c r="P84" s="87">
        <f t="shared" si="41"/>
        <v>0</v>
      </c>
    </row>
    <row r="85" spans="1:16" ht="38.25" hidden="1">
      <c r="A85" s="182" t="s">
        <v>482</v>
      </c>
      <c r="B85" s="132"/>
      <c r="C85" s="172" t="s">
        <v>501</v>
      </c>
      <c r="D85" s="87">
        <f>D88+D95+D91+D93+D86</f>
        <v>148</v>
      </c>
      <c r="E85" s="87">
        <f aca="true" t="shared" si="42" ref="E85:P85">E88+E95+E91+E93+E86</f>
        <v>465.50000000000006</v>
      </c>
      <c r="F85" s="87">
        <f t="shared" si="42"/>
        <v>0</v>
      </c>
      <c r="G85" s="87">
        <f t="shared" si="42"/>
        <v>279.1</v>
      </c>
      <c r="H85" s="87">
        <f t="shared" si="42"/>
        <v>38.4</v>
      </c>
      <c r="I85" s="87">
        <f t="shared" si="42"/>
        <v>0</v>
      </c>
      <c r="J85" s="87">
        <f t="shared" si="42"/>
        <v>0</v>
      </c>
      <c r="K85" s="87">
        <f t="shared" si="42"/>
        <v>0</v>
      </c>
      <c r="L85" s="87">
        <f t="shared" si="42"/>
        <v>0</v>
      </c>
      <c r="M85" s="87">
        <f t="shared" si="42"/>
        <v>0</v>
      </c>
      <c r="N85" s="87">
        <f t="shared" si="42"/>
        <v>0</v>
      </c>
      <c r="O85" s="87">
        <f t="shared" si="42"/>
        <v>0</v>
      </c>
      <c r="P85" s="87">
        <f t="shared" si="42"/>
        <v>0</v>
      </c>
    </row>
    <row r="86" spans="1:16" ht="51" hidden="1">
      <c r="A86" s="85" t="s">
        <v>600</v>
      </c>
      <c r="B86" s="132"/>
      <c r="C86" s="172" t="s">
        <v>601</v>
      </c>
      <c r="D86" s="87">
        <f>D87</f>
        <v>0</v>
      </c>
      <c r="E86" s="87">
        <f aca="true" t="shared" si="43" ref="E86:P86">E87</f>
        <v>1.3</v>
      </c>
      <c r="F86" s="87">
        <f t="shared" si="43"/>
        <v>0</v>
      </c>
      <c r="G86" s="87">
        <f t="shared" si="43"/>
        <v>1.3</v>
      </c>
      <c r="H86" s="87">
        <f t="shared" si="43"/>
        <v>0</v>
      </c>
      <c r="I86" s="87">
        <f t="shared" si="43"/>
        <v>0</v>
      </c>
      <c r="J86" s="87">
        <f t="shared" si="43"/>
        <v>0</v>
      </c>
      <c r="K86" s="87">
        <f t="shared" si="43"/>
        <v>0</v>
      </c>
      <c r="L86" s="87">
        <f t="shared" si="43"/>
        <v>0</v>
      </c>
      <c r="M86" s="87">
        <f t="shared" si="43"/>
        <v>0</v>
      </c>
      <c r="N86" s="87">
        <f t="shared" si="43"/>
        <v>0</v>
      </c>
      <c r="O86" s="87">
        <f t="shared" si="43"/>
        <v>0</v>
      </c>
      <c r="P86" s="87">
        <f t="shared" si="43"/>
        <v>0</v>
      </c>
    </row>
    <row r="87" spans="1:16" ht="25.5" hidden="1">
      <c r="A87" s="182"/>
      <c r="B87" s="132" t="s">
        <v>3</v>
      </c>
      <c r="C87" s="86" t="s">
        <v>98</v>
      </c>
      <c r="D87" s="87"/>
      <c r="E87" s="83">
        <f>D87+SUM(F87:P87)</f>
        <v>1.3</v>
      </c>
      <c r="F87" s="87"/>
      <c r="G87" s="87">
        <v>1.3</v>
      </c>
      <c r="H87" s="87"/>
      <c r="I87" s="87"/>
      <c r="J87" s="87"/>
      <c r="K87" s="87"/>
      <c r="L87" s="87"/>
      <c r="M87" s="87"/>
      <c r="N87" s="87"/>
      <c r="O87" s="87"/>
      <c r="P87" s="87"/>
    </row>
    <row r="88" spans="1:16" ht="25.5" hidden="1">
      <c r="A88" s="85" t="s">
        <v>540</v>
      </c>
      <c r="B88" s="132"/>
      <c r="C88" s="173" t="s">
        <v>610</v>
      </c>
      <c r="D88" s="87">
        <f>D89+D90</f>
        <v>30</v>
      </c>
      <c r="E88" s="87">
        <f aca="true" t="shared" si="44" ref="E88:P88">E89+E90</f>
        <v>68.4</v>
      </c>
      <c r="F88" s="87">
        <f t="shared" si="44"/>
        <v>0</v>
      </c>
      <c r="G88" s="87">
        <f t="shared" si="44"/>
        <v>0</v>
      </c>
      <c r="H88" s="87">
        <f t="shared" si="44"/>
        <v>38.4</v>
      </c>
      <c r="I88" s="87">
        <f t="shared" si="44"/>
        <v>0</v>
      </c>
      <c r="J88" s="87">
        <f t="shared" si="44"/>
        <v>0</v>
      </c>
      <c r="K88" s="87">
        <f t="shared" si="44"/>
        <v>0</v>
      </c>
      <c r="L88" s="87">
        <f t="shared" si="44"/>
        <v>0</v>
      </c>
      <c r="M88" s="87">
        <f t="shared" si="44"/>
        <v>0</v>
      </c>
      <c r="N88" s="87">
        <f t="shared" si="44"/>
        <v>0</v>
      </c>
      <c r="O88" s="87">
        <f t="shared" si="44"/>
        <v>0</v>
      </c>
      <c r="P88" s="87">
        <f t="shared" si="44"/>
        <v>0</v>
      </c>
    </row>
    <row r="89" spans="1:16" ht="51" hidden="1">
      <c r="A89" s="85"/>
      <c r="B89" s="132" t="s">
        <v>2</v>
      </c>
      <c r="C89" s="86" t="s">
        <v>97</v>
      </c>
      <c r="D89" s="97">
        <v>30</v>
      </c>
      <c r="E89" s="111">
        <f>D89+SUM(F89:P89)</f>
        <v>57.7</v>
      </c>
      <c r="F89" s="97"/>
      <c r="G89" s="97"/>
      <c r="H89" s="110">
        <v>27.7</v>
      </c>
      <c r="I89" s="110"/>
      <c r="J89" s="97"/>
      <c r="K89" s="97">
        <f>-30+30</f>
        <v>0</v>
      </c>
      <c r="L89" s="97"/>
      <c r="M89" s="97"/>
      <c r="N89" s="97"/>
      <c r="O89" s="97"/>
      <c r="P89" s="97"/>
    </row>
    <row r="90" spans="1:16" ht="25.5" hidden="1">
      <c r="A90" s="85"/>
      <c r="B90" s="132" t="s">
        <v>3</v>
      </c>
      <c r="C90" s="86" t="s">
        <v>98</v>
      </c>
      <c r="D90" s="97"/>
      <c r="E90" s="111">
        <f>D90+SUM(F90:P90)</f>
        <v>10.7</v>
      </c>
      <c r="F90" s="97"/>
      <c r="G90" s="97"/>
      <c r="H90" s="110">
        <v>10.7</v>
      </c>
      <c r="I90" s="110"/>
      <c r="J90" s="97"/>
      <c r="K90" s="97"/>
      <c r="L90" s="97"/>
      <c r="M90" s="97"/>
      <c r="N90" s="97"/>
      <c r="O90" s="97"/>
      <c r="P90" s="97"/>
    </row>
    <row r="91" spans="1:16" ht="25.5" hidden="1">
      <c r="A91" s="85" t="s">
        <v>541</v>
      </c>
      <c r="B91" s="50"/>
      <c r="C91" s="86" t="s">
        <v>535</v>
      </c>
      <c r="D91" s="97">
        <f>D92</f>
        <v>113</v>
      </c>
      <c r="E91" s="97">
        <f aca="true" t="shared" si="45" ref="E91:P91">E92</f>
        <v>390.8</v>
      </c>
      <c r="F91" s="97">
        <f t="shared" si="45"/>
        <v>0</v>
      </c>
      <c r="G91" s="97">
        <f t="shared" si="45"/>
        <v>277.8</v>
      </c>
      <c r="H91" s="97">
        <f t="shared" si="45"/>
        <v>0</v>
      </c>
      <c r="I91" s="97">
        <f t="shared" si="45"/>
        <v>0</v>
      </c>
      <c r="J91" s="97">
        <f t="shared" si="45"/>
        <v>0</v>
      </c>
      <c r="K91" s="97">
        <f t="shared" si="45"/>
        <v>0</v>
      </c>
      <c r="L91" s="97">
        <f t="shared" si="45"/>
        <v>0</v>
      </c>
      <c r="M91" s="97">
        <f t="shared" si="45"/>
        <v>0</v>
      </c>
      <c r="N91" s="97">
        <f t="shared" si="45"/>
        <v>0</v>
      </c>
      <c r="O91" s="97">
        <f t="shared" si="45"/>
        <v>0</v>
      </c>
      <c r="P91" s="97">
        <f t="shared" si="45"/>
        <v>0</v>
      </c>
    </row>
    <row r="92" spans="1:16" ht="25.5" hidden="1">
      <c r="A92" s="85"/>
      <c r="B92" s="50" t="s">
        <v>3</v>
      </c>
      <c r="C92" s="86" t="s">
        <v>98</v>
      </c>
      <c r="D92" s="97">
        <v>113</v>
      </c>
      <c r="E92" s="111">
        <f>D92+SUM(F92:P92)</f>
        <v>390.8</v>
      </c>
      <c r="F92" s="97"/>
      <c r="G92" s="97">
        <v>277.8</v>
      </c>
      <c r="H92" s="110"/>
      <c r="I92" s="110"/>
      <c r="J92" s="97"/>
      <c r="K92" s="97">
        <f>-100+100</f>
        <v>0</v>
      </c>
      <c r="L92" s="97"/>
      <c r="M92" s="97"/>
      <c r="N92" s="97"/>
      <c r="O92" s="97"/>
      <c r="P92" s="97"/>
    </row>
    <row r="93" spans="1:16" ht="38.25" hidden="1">
      <c r="A93" s="85" t="s">
        <v>542</v>
      </c>
      <c r="B93" s="50"/>
      <c r="C93" s="86" t="s">
        <v>483</v>
      </c>
      <c r="D93" s="97">
        <f>D94</f>
        <v>5</v>
      </c>
      <c r="E93" s="97">
        <f aca="true" t="shared" si="46" ref="E93:M93">E94</f>
        <v>5</v>
      </c>
      <c r="F93" s="97">
        <f t="shared" si="46"/>
        <v>0</v>
      </c>
      <c r="G93" s="97">
        <f t="shared" si="46"/>
        <v>0</v>
      </c>
      <c r="H93" s="97">
        <f t="shared" si="46"/>
        <v>0</v>
      </c>
      <c r="I93" s="97">
        <f t="shared" si="46"/>
        <v>0</v>
      </c>
      <c r="J93" s="97">
        <f t="shared" si="46"/>
        <v>0</v>
      </c>
      <c r="K93" s="97">
        <f t="shared" si="46"/>
        <v>0</v>
      </c>
      <c r="L93" s="97">
        <f t="shared" si="46"/>
        <v>0</v>
      </c>
      <c r="M93" s="97">
        <f t="shared" si="46"/>
        <v>0</v>
      </c>
      <c r="N93" s="97">
        <f>N94</f>
        <v>0</v>
      </c>
      <c r="O93" s="97">
        <f>O94</f>
        <v>0</v>
      </c>
      <c r="P93" s="97">
        <f>P94</f>
        <v>0</v>
      </c>
    </row>
    <row r="94" spans="1:16" ht="25.5" hidden="1">
      <c r="A94" s="85"/>
      <c r="B94" s="132" t="s">
        <v>3</v>
      </c>
      <c r="C94" s="86" t="s">
        <v>98</v>
      </c>
      <c r="D94" s="97">
        <v>5</v>
      </c>
      <c r="E94" s="111">
        <f>D94+SUM(F94:P94)</f>
        <v>5</v>
      </c>
      <c r="F94" s="97"/>
      <c r="G94" s="97"/>
      <c r="H94" s="110"/>
      <c r="I94" s="110"/>
      <c r="J94" s="97"/>
      <c r="K94" s="97"/>
      <c r="L94" s="97"/>
      <c r="M94" s="97"/>
      <c r="N94" s="97"/>
      <c r="O94" s="97"/>
      <c r="P94" s="97"/>
    </row>
    <row r="95" spans="1:16" ht="12.75" hidden="1">
      <c r="A95" s="85"/>
      <c r="B95" s="50"/>
      <c r="C95" s="86"/>
      <c r="D95" s="97">
        <f>D96</f>
        <v>0</v>
      </c>
      <c r="E95" s="97">
        <f aca="true" t="shared" si="47" ref="E95:P95">E96</f>
        <v>0</v>
      </c>
      <c r="F95" s="97">
        <f t="shared" si="47"/>
        <v>0</v>
      </c>
      <c r="G95" s="97">
        <f t="shared" si="47"/>
        <v>0</v>
      </c>
      <c r="H95" s="97">
        <f t="shared" si="47"/>
        <v>0</v>
      </c>
      <c r="I95" s="97">
        <f t="shared" si="47"/>
        <v>0</v>
      </c>
      <c r="J95" s="97">
        <f t="shared" si="47"/>
        <v>0</v>
      </c>
      <c r="K95" s="97">
        <f t="shared" si="47"/>
        <v>0</v>
      </c>
      <c r="L95" s="97">
        <f t="shared" si="47"/>
        <v>0</v>
      </c>
      <c r="M95" s="97">
        <f t="shared" si="47"/>
        <v>0</v>
      </c>
      <c r="N95" s="97">
        <f t="shared" si="47"/>
        <v>0</v>
      </c>
      <c r="O95" s="97">
        <f t="shared" si="47"/>
        <v>0</v>
      </c>
      <c r="P95" s="97">
        <f t="shared" si="47"/>
        <v>0</v>
      </c>
    </row>
    <row r="96" spans="1:16" ht="12.75" hidden="1">
      <c r="A96" s="85"/>
      <c r="B96" s="50"/>
      <c r="C96" s="86"/>
      <c r="D96" s="87"/>
      <c r="E96" s="83">
        <f>D96+SUM(F96:P96)</f>
        <v>0</v>
      </c>
      <c r="F96" s="87"/>
      <c r="G96" s="87"/>
      <c r="H96" s="88"/>
      <c r="I96" s="88"/>
      <c r="J96" s="87"/>
      <c r="K96" s="87">
        <f>-5+5</f>
        <v>0</v>
      </c>
      <c r="L96" s="87"/>
      <c r="M96" s="87"/>
      <c r="N96" s="87"/>
      <c r="O96" s="87"/>
      <c r="P96" s="87"/>
    </row>
    <row r="97" spans="1:16" ht="51" hidden="1">
      <c r="A97" s="82" t="s">
        <v>240</v>
      </c>
      <c r="B97" s="11"/>
      <c r="C97" s="79" t="s">
        <v>118</v>
      </c>
      <c r="D97" s="91">
        <f>D98+D101+D105+D109</f>
        <v>817</v>
      </c>
      <c r="E97" s="91">
        <f aca="true" t="shared" si="48" ref="E97:P97">E98+E101+E105+E109</f>
        <v>817</v>
      </c>
      <c r="F97" s="91">
        <f t="shared" si="48"/>
        <v>0</v>
      </c>
      <c r="G97" s="91">
        <f t="shared" si="48"/>
        <v>0</v>
      </c>
      <c r="H97" s="91">
        <f t="shared" si="48"/>
        <v>0</v>
      </c>
      <c r="I97" s="91">
        <f t="shared" si="48"/>
        <v>0</v>
      </c>
      <c r="J97" s="91">
        <f t="shared" si="48"/>
        <v>0</v>
      </c>
      <c r="K97" s="91">
        <f t="shared" si="48"/>
        <v>0</v>
      </c>
      <c r="L97" s="91">
        <f t="shared" si="48"/>
        <v>0</v>
      </c>
      <c r="M97" s="91">
        <f t="shared" si="48"/>
        <v>0</v>
      </c>
      <c r="N97" s="91">
        <f t="shared" si="48"/>
        <v>0</v>
      </c>
      <c r="O97" s="91">
        <f t="shared" si="48"/>
        <v>0</v>
      </c>
      <c r="P97" s="91">
        <f t="shared" si="48"/>
        <v>0</v>
      </c>
    </row>
    <row r="98" spans="1:16" ht="38.25" hidden="1">
      <c r="A98" s="100" t="s">
        <v>241</v>
      </c>
      <c r="B98" s="50"/>
      <c r="C98" s="80" t="s">
        <v>243</v>
      </c>
      <c r="D98" s="87">
        <f>D99</f>
        <v>35</v>
      </c>
      <c r="E98" s="87">
        <f aca="true" t="shared" si="49" ref="E98:P99">E99</f>
        <v>35</v>
      </c>
      <c r="F98" s="87">
        <f t="shared" si="49"/>
        <v>0</v>
      </c>
      <c r="G98" s="87">
        <f t="shared" si="49"/>
        <v>0</v>
      </c>
      <c r="H98" s="87">
        <f t="shared" si="49"/>
        <v>0</v>
      </c>
      <c r="I98" s="87">
        <f t="shared" si="49"/>
        <v>0</v>
      </c>
      <c r="J98" s="87">
        <f t="shared" si="49"/>
        <v>0</v>
      </c>
      <c r="K98" s="87">
        <f t="shared" si="49"/>
        <v>0</v>
      </c>
      <c r="L98" s="87">
        <f t="shared" si="49"/>
        <v>0</v>
      </c>
      <c r="M98" s="87">
        <f t="shared" si="49"/>
        <v>0</v>
      </c>
      <c r="N98" s="87">
        <f t="shared" si="49"/>
        <v>0</v>
      </c>
      <c r="O98" s="87">
        <f t="shared" si="49"/>
        <v>0</v>
      </c>
      <c r="P98" s="87">
        <f t="shared" si="49"/>
        <v>0</v>
      </c>
    </row>
    <row r="99" spans="1:16" ht="38.25" hidden="1">
      <c r="A99" s="85" t="s">
        <v>242</v>
      </c>
      <c r="B99" s="50"/>
      <c r="C99" s="72" t="s">
        <v>244</v>
      </c>
      <c r="D99" s="87">
        <f>D100</f>
        <v>35</v>
      </c>
      <c r="E99" s="87">
        <f t="shared" si="49"/>
        <v>35</v>
      </c>
      <c r="F99" s="87">
        <f t="shared" si="49"/>
        <v>0</v>
      </c>
      <c r="G99" s="87">
        <f t="shared" si="49"/>
        <v>0</v>
      </c>
      <c r="H99" s="87">
        <f t="shared" si="49"/>
        <v>0</v>
      </c>
      <c r="I99" s="87">
        <f t="shared" si="49"/>
        <v>0</v>
      </c>
      <c r="J99" s="87">
        <f t="shared" si="49"/>
        <v>0</v>
      </c>
      <c r="K99" s="87">
        <f t="shared" si="49"/>
        <v>0</v>
      </c>
      <c r="L99" s="87">
        <f t="shared" si="49"/>
        <v>0</v>
      </c>
      <c r="M99" s="87">
        <f t="shared" si="49"/>
        <v>0</v>
      </c>
      <c r="N99" s="87">
        <f t="shared" si="49"/>
        <v>0</v>
      </c>
      <c r="O99" s="87">
        <f t="shared" si="49"/>
        <v>0</v>
      </c>
      <c r="P99" s="87">
        <f t="shared" si="49"/>
        <v>0</v>
      </c>
    </row>
    <row r="100" spans="1:16" ht="12.75" hidden="1">
      <c r="A100" s="85"/>
      <c r="B100" s="50" t="s">
        <v>4</v>
      </c>
      <c r="C100" s="86" t="s">
        <v>5</v>
      </c>
      <c r="D100" s="87">
        <v>35</v>
      </c>
      <c r="E100" s="83">
        <f>D100+SUM(F100:P100)</f>
        <v>35</v>
      </c>
      <c r="F100" s="87"/>
      <c r="G100" s="87">
        <f>35-35</f>
        <v>0</v>
      </c>
      <c r="H100" s="88"/>
      <c r="I100" s="88"/>
      <c r="J100" s="87"/>
      <c r="K100" s="87"/>
      <c r="L100" s="87"/>
      <c r="M100" s="87"/>
      <c r="N100" s="87"/>
      <c r="O100" s="87"/>
      <c r="P100" s="87"/>
    </row>
    <row r="101" spans="1:16" ht="38.25" hidden="1">
      <c r="A101" s="100" t="s">
        <v>245</v>
      </c>
      <c r="B101" s="117"/>
      <c r="C101" s="80" t="s">
        <v>247</v>
      </c>
      <c r="D101" s="87">
        <f>D102</f>
        <v>60</v>
      </c>
      <c r="E101" s="87">
        <f aca="true" t="shared" si="50" ref="E101:P101">E102</f>
        <v>60</v>
      </c>
      <c r="F101" s="87">
        <f t="shared" si="50"/>
        <v>0</v>
      </c>
      <c r="G101" s="87">
        <f t="shared" si="50"/>
        <v>0</v>
      </c>
      <c r="H101" s="87">
        <f t="shared" si="50"/>
        <v>0</v>
      </c>
      <c r="I101" s="87">
        <f t="shared" si="50"/>
        <v>0</v>
      </c>
      <c r="J101" s="87">
        <f t="shared" si="50"/>
        <v>0</v>
      </c>
      <c r="K101" s="87">
        <f t="shared" si="50"/>
        <v>0</v>
      </c>
      <c r="L101" s="87">
        <f t="shared" si="50"/>
        <v>0</v>
      </c>
      <c r="M101" s="87">
        <f t="shared" si="50"/>
        <v>0</v>
      </c>
      <c r="N101" s="87">
        <f t="shared" si="50"/>
        <v>0</v>
      </c>
      <c r="O101" s="87">
        <f t="shared" si="50"/>
        <v>0</v>
      </c>
      <c r="P101" s="87">
        <f t="shared" si="50"/>
        <v>0</v>
      </c>
    </row>
    <row r="102" spans="1:16" ht="25.5" hidden="1">
      <c r="A102" s="85" t="s">
        <v>246</v>
      </c>
      <c r="B102" s="50"/>
      <c r="C102" s="72" t="s">
        <v>248</v>
      </c>
      <c r="D102" s="87">
        <f>D103+D104</f>
        <v>60</v>
      </c>
      <c r="E102" s="87">
        <f aca="true" t="shared" si="51" ref="E102:P102">E103+E104</f>
        <v>60</v>
      </c>
      <c r="F102" s="87">
        <f t="shared" si="51"/>
        <v>0</v>
      </c>
      <c r="G102" s="87">
        <f t="shared" si="51"/>
        <v>0</v>
      </c>
      <c r="H102" s="87">
        <f t="shared" si="51"/>
        <v>0</v>
      </c>
      <c r="I102" s="87">
        <f t="shared" si="51"/>
        <v>0</v>
      </c>
      <c r="J102" s="87">
        <f t="shared" si="51"/>
        <v>0</v>
      </c>
      <c r="K102" s="87">
        <f t="shared" si="51"/>
        <v>0</v>
      </c>
      <c r="L102" s="87">
        <f t="shared" si="51"/>
        <v>0</v>
      </c>
      <c r="M102" s="87">
        <f t="shared" si="51"/>
        <v>0</v>
      </c>
      <c r="N102" s="87">
        <f t="shared" si="51"/>
        <v>0</v>
      </c>
      <c r="O102" s="87">
        <f t="shared" si="51"/>
        <v>0</v>
      </c>
      <c r="P102" s="87">
        <f t="shared" si="51"/>
        <v>0</v>
      </c>
    </row>
    <row r="103" spans="1:16" ht="25.5" hidden="1">
      <c r="A103" s="85"/>
      <c r="B103" s="50" t="s">
        <v>3</v>
      </c>
      <c r="C103" s="86" t="s">
        <v>98</v>
      </c>
      <c r="D103" s="97">
        <v>50</v>
      </c>
      <c r="E103" s="83">
        <f>D103+SUM(F103:P103)</f>
        <v>33.775</v>
      </c>
      <c r="F103" s="87"/>
      <c r="G103" s="87"/>
      <c r="H103" s="88">
        <v>-16.225</v>
      </c>
      <c r="I103" s="88"/>
      <c r="J103" s="87"/>
      <c r="K103" s="87"/>
      <c r="L103" s="87"/>
      <c r="M103" s="87"/>
      <c r="N103" s="87"/>
      <c r="O103" s="87"/>
      <c r="P103" s="87"/>
    </row>
    <row r="104" spans="1:16" ht="25.5" hidden="1">
      <c r="A104" s="85"/>
      <c r="B104" s="50" t="s">
        <v>11</v>
      </c>
      <c r="C104" s="86" t="s">
        <v>12</v>
      </c>
      <c r="D104" s="97">
        <v>10</v>
      </c>
      <c r="E104" s="83">
        <f>D104+SUM(F104:P104)</f>
        <v>26.225</v>
      </c>
      <c r="F104" s="87"/>
      <c r="G104" s="87"/>
      <c r="H104" s="88">
        <v>16.225</v>
      </c>
      <c r="I104" s="88"/>
      <c r="J104" s="87"/>
      <c r="K104" s="87"/>
      <c r="L104" s="87"/>
      <c r="M104" s="87"/>
      <c r="N104" s="87"/>
      <c r="O104" s="87"/>
      <c r="P104" s="87"/>
    </row>
    <row r="105" spans="1:16" ht="25.5" hidden="1">
      <c r="A105" s="100" t="s">
        <v>249</v>
      </c>
      <c r="B105" s="50"/>
      <c r="C105" s="80" t="s">
        <v>119</v>
      </c>
      <c r="D105" s="87">
        <f>D106</f>
        <v>22</v>
      </c>
      <c r="E105" s="87">
        <f aca="true" t="shared" si="52" ref="E105:P107">E106</f>
        <v>22</v>
      </c>
      <c r="F105" s="87">
        <f t="shared" si="52"/>
        <v>0</v>
      </c>
      <c r="G105" s="87">
        <f t="shared" si="52"/>
        <v>0</v>
      </c>
      <c r="H105" s="87">
        <f t="shared" si="52"/>
        <v>0</v>
      </c>
      <c r="I105" s="87">
        <f t="shared" si="52"/>
        <v>0</v>
      </c>
      <c r="J105" s="87">
        <f t="shared" si="52"/>
        <v>0</v>
      </c>
      <c r="K105" s="87">
        <f t="shared" si="52"/>
        <v>0</v>
      </c>
      <c r="L105" s="87">
        <f t="shared" si="52"/>
        <v>0</v>
      </c>
      <c r="M105" s="87">
        <f t="shared" si="52"/>
        <v>0</v>
      </c>
      <c r="N105" s="87">
        <f t="shared" si="52"/>
        <v>0</v>
      </c>
      <c r="O105" s="87">
        <f t="shared" si="52"/>
        <v>0</v>
      </c>
      <c r="P105" s="87">
        <f t="shared" si="52"/>
        <v>0</v>
      </c>
    </row>
    <row r="106" spans="1:16" ht="38.25" hidden="1">
      <c r="A106" s="85" t="s">
        <v>250</v>
      </c>
      <c r="B106" s="50"/>
      <c r="C106" s="72" t="s">
        <v>252</v>
      </c>
      <c r="D106" s="87">
        <f>D107</f>
        <v>22</v>
      </c>
      <c r="E106" s="87">
        <f t="shared" si="52"/>
        <v>22</v>
      </c>
      <c r="F106" s="87">
        <f t="shared" si="52"/>
        <v>0</v>
      </c>
      <c r="G106" s="87">
        <f t="shared" si="52"/>
        <v>0</v>
      </c>
      <c r="H106" s="87">
        <f t="shared" si="52"/>
        <v>0</v>
      </c>
      <c r="I106" s="87">
        <f t="shared" si="52"/>
        <v>0</v>
      </c>
      <c r="J106" s="87">
        <f t="shared" si="52"/>
        <v>0</v>
      </c>
      <c r="K106" s="87">
        <f t="shared" si="52"/>
        <v>0</v>
      </c>
      <c r="L106" s="87">
        <f t="shared" si="52"/>
        <v>0</v>
      </c>
      <c r="M106" s="87">
        <f t="shared" si="52"/>
        <v>0</v>
      </c>
      <c r="N106" s="87">
        <f t="shared" si="52"/>
        <v>0</v>
      </c>
      <c r="O106" s="87">
        <f t="shared" si="52"/>
        <v>0</v>
      </c>
      <c r="P106" s="87">
        <f t="shared" si="52"/>
        <v>0</v>
      </c>
    </row>
    <row r="107" spans="1:16" ht="25.5" hidden="1">
      <c r="A107" s="85" t="s">
        <v>251</v>
      </c>
      <c r="B107" s="50"/>
      <c r="C107" s="72" t="s">
        <v>253</v>
      </c>
      <c r="D107" s="87">
        <f>D108</f>
        <v>22</v>
      </c>
      <c r="E107" s="87">
        <f t="shared" si="52"/>
        <v>22</v>
      </c>
      <c r="F107" s="87">
        <f t="shared" si="52"/>
        <v>0</v>
      </c>
      <c r="G107" s="87">
        <f t="shared" si="52"/>
        <v>0</v>
      </c>
      <c r="H107" s="87">
        <f t="shared" si="52"/>
        <v>0</v>
      </c>
      <c r="I107" s="87">
        <f t="shared" si="52"/>
        <v>0</v>
      </c>
      <c r="J107" s="87">
        <f t="shared" si="52"/>
        <v>0</v>
      </c>
      <c r="K107" s="87">
        <f t="shared" si="52"/>
        <v>0</v>
      </c>
      <c r="L107" s="87">
        <f t="shared" si="52"/>
        <v>0</v>
      </c>
      <c r="M107" s="87">
        <f t="shared" si="52"/>
        <v>0</v>
      </c>
      <c r="N107" s="87">
        <f t="shared" si="52"/>
        <v>0</v>
      </c>
      <c r="O107" s="87">
        <f t="shared" si="52"/>
        <v>0</v>
      </c>
      <c r="P107" s="87">
        <f t="shared" si="52"/>
        <v>0</v>
      </c>
    </row>
    <row r="108" spans="1:16" ht="25.5" hidden="1">
      <c r="A108" s="85"/>
      <c r="B108" s="50" t="s">
        <v>3</v>
      </c>
      <c r="C108" s="86" t="s">
        <v>98</v>
      </c>
      <c r="D108" s="87">
        <v>22</v>
      </c>
      <c r="E108" s="83">
        <f>D108+SUM(F108:P108)</f>
        <v>22</v>
      </c>
      <c r="F108" s="87"/>
      <c r="G108" s="87"/>
      <c r="H108" s="88"/>
      <c r="I108" s="88"/>
      <c r="J108" s="87"/>
      <c r="K108" s="87"/>
      <c r="L108" s="87"/>
      <c r="M108" s="87"/>
      <c r="N108" s="87"/>
      <c r="O108" s="87"/>
      <c r="P108" s="87"/>
    </row>
    <row r="109" spans="1:16" ht="51" hidden="1">
      <c r="A109" s="100" t="s">
        <v>254</v>
      </c>
      <c r="B109" s="50"/>
      <c r="C109" s="80" t="s">
        <v>120</v>
      </c>
      <c r="D109" s="87">
        <f>D110+D113</f>
        <v>700</v>
      </c>
      <c r="E109" s="87">
        <f aca="true" t="shared" si="53" ref="E109:P109">E110+E113</f>
        <v>700</v>
      </c>
      <c r="F109" s="87">
        <f t="shared" si="53"/>
        <v>0</v>
      </c>
      <c r="G109" s="87">
        <f t="shared" si="53"/>
        <v>0</v>
      </c>
      <c r="H109" s="87">
        <f t="shared" si="53"/>
        <v>0</v>
      </c>
      <c r="I109" s="87">
        <f t="shared" si="53"/>
        <v>0</v>
      </c>
      <c r="J109" s="87">
        <f t="shared" si="53"/>
        <v>0</v>
      </c>
      <c r="K109" s="87">
        <f t="shared" si="53"/>
        <v>0</v>
      </c>
      <c r="L109" s="87">
        <f t="shared" si="53"/>
        <v>0</v>
      </c>
      <c r="M109" s="87">
        <f t="shared" si="53"/>
        <v>0</v>
      </c>
      <c r="N109" s="87">
        <f t="shared" si="53"/>
        <v>0</v>
      </c>
      <c r="O109" s="87">
        <f t="shared" si="53"/>
        <v>0</v>
      </c>
      <c r="P109" s="87">
        <f t="shared" si="53"/>
        <v>0</v>
      </c>
    </row>
    <row r="110" spans="1:16" ht="51" hidden="1">
      <c r="A110" s="85" t="s">
        <v>255</v>
      </c>
      <c r="B110" s="50"/>
      <c r="C110" s="86" t="s">
        <v>524</v>
      </c>
      <c r="D110" s="87">
        <f>D111</f>
        <v>700</v>
      </c>
      <c r="E110" s="87">
        <f aca="true" t="shared" si="54" ref="E110:P111">E111</f>
        <v>700</v>
      </c>
      <c r="F110" s="87">
        <f t="shared" si="54"/>
        <v>0</v>
      </c>
      <c r="G110" s="87">
        <f t="shared" si="54"/>
        <v>0</v>
      </c>
      <c r="H110" s="87">
        <f t="shared" si="54"/>
        <v>0</v>
      </c>
      <c r="I110" s="87">
        <f t="shared" si="54"/>
        <v>0</v>
      </c>
      <c r="J110" s="87">
        <f t="shared" si="54"/>
        <v>0</v>
      </c>
      <c r="K110" s="87">
        <f t="shared" si="54"/>
        <v>0</v>
      </c>
      <c r="L110" s="87">
        <f t="shared" si="54"/>
        <v>0</v>
      </c>
      <c r="M110" s="87">
        <f t="shared" si="54"/>
        <v>0</v>
      </c>
      <c r="N110" s="87">
        <f t="shared" si="54"/>
        <v>0</v>
      </c>
      <c r="O110" s="87">
        <f t="shared" si="54"/>
        <v>0</v>
      </c>
      <c r="P110" s="87">
        <f t="shared" si="54"/>
        <v>0</v>
      </c>
    </row>
    <row r="111" spans="1:16" ht="83.25" customHeight="1" hidden="1">
      <c r="A111" s="85" t="s">
        <v>256</v>
      </c>
      <c r="B111" s="50"/>
      <c r="C111" s="86" t="s">
        <v>525</v>
      </c>
      <c r="D111" s="87">
        <f>D112</f>
        <v>700</v>
      </c>
      <c r="E111" s="87">
        <f t="shared" si="54"/>
        <v>700</v>
      </c>
      <c r="F111" s="87">
        <f t="shared" si="54"/>
        <v>0</v>
      </c>
      <c r="G111" s="87">
        <f t="shared" si="54"/>
        <v>0</v>
      </c>
      <c r="H111" s="87">
        <f t="shared" si="54"/>
        <v>0</v>
      </c>
      <c r="I111" s="87">
        <f t="shared" si="54"/>
        <v>0</v>
      </c>
      <c r="J111" s="87">
        <f t="shared" si="54"/>
        <v>0</v>
      </c>
      <c r="K111" s="87">
        <f t="shared" si="54"/>
        <v>0</v>
      </c>
      <c r="L111" s="87">
        <f t="shared" si="54"/>
        <v>0</v>
      </c>
      <c r="M111" s="87">
        <f t="shared" si="54"/>
        <v>0</v>
      </c>
      <c r="N111" s="87">
        <f t="shared" si="54"/>
        <v>0</v>
      </c>
      <c r="O111" s="87">
        <f t="shared" si="54"/>
        <v>0</v>
      </c>
      <c r="P111" s="87">
        <f t="shared" si="54"/>
        <v>0</v>
      </c>
    </row>
    <row r="112" spans="1:16" ht="25.5" hidden="1">
      <c r="A112" s="85"/>
      <c r="B112" s="50" t="s">
        <v>3</v>
      </c>
      <c r="C112" s="86" t="s">
        <v>98</v>
      </c>
      <c r="D112" s="87">
        <f>410+290</f>
        <v>700</v>
      </c>
      <c r="E112" s="83">
        <f>D112+SUM(F112:P112)</f>
        <v>700</v>
      </c>
      <c r="F112" s="87">
        <f>428.223-428.223</f>
        <v>0</v>
      </c>
      <c r="G112" s="87">
        <f>-99+99</f>
        <v>0</v>
      </c>
      <c r="H112" s="88"/>
      <c r="I112" s="88"/>
      <c r="J112" s="87"/>
      <c r="K112" s="97"/>
      <c r="L112" s="87"/>
      <c r="M112" s="87"/>
      <c r="N112" s="87"/>
      <c r="O112" s="87"/>
      <c r="P112" s="87"/>
    </row>
    <row r="113" spans="1:16" ht="12.75" hidden="1">
      <c r="A113" s="85"/>
      <c r="B113" s="50"/>
      <c r="C113" s="86"/>
      <c r="D113" s="87">
        <f>D114</f>
        <v>0</v>
      </c>
      <c r="E113" s="87">
        <f aca="true" t="shared" si="55" ref="E113:P114">E114</f>
        <v>0</v>
      </c>
      <c r="F113" s="87">
        <f t="shared" si="55"/>
        <v>0</v>
      </c>
      <c r="G113" s="87">
        <f t="shared" si="55"/>
        <v>0</v>
      </c>
      <c r="H113" s="87">
        <f t="shared" si="55"/>
        <v>0</v>
      </c>
      <c r="I113" s="87">
        <f t="shared" si="55"/>
        <v>0</v>
      </c>
      <c r="J113" s="87">
        <f t="shared" si="55"/>
        <v>0</v>
      </c>
      <c r="K113" s="97">
        <f t="shared" si="55"/>
        <v>0</v>
      </c>
      <c r="L113" s="87">
        <f t="shared" si="55"/>
        <v>0</v>
      </c>
      <c r="M113" s="87">
        <f t="shared" si="55"/>
        <v>0</v>
      </c>
      <c r="N113" s="87">
        <f t="shared" si="55"/>
        <v>0</v>
      </c>
      <c r="O113" s="87">
        <f t="shared" si="55"/>
        <v>0</v>
      </c>
      <c r="P113" s="87">
        <f t="shared" si="55"/>
        <v>0</v>
      </c>
    </row>
    <row r="114" spans="1:16" ht="12.75" hidden="1">
      <c r="A114" s="85"/>
      <c r="B114" s="50"/>
      <c r="C114" s="86"/>
      <c r="D114" s="87">
        <f>D115</f>
        <v>0</v>
      </c>
      <c r="E114" s="87">
        <f t="shared" si="55"/>
        <v>0</v>
      </c>
      <c r="F114" s="87">
        <f t="shared" si="55"/>
        <v>0</v>
      </c>
      <c r="G114" s="87">
        <f t="shared" si="55"/>
        <v>0</v>
      </c>
      <c r="H114" s="87">
        <f t="shared" si="55"/>
        <v>0</v>
      </c>
      <c r="I114" s="87">
        <f t="shared" si="55"/>
        <v>0</v>
      </c>
      <c r="J114" s="87">
        <f t="shared" si="55"/>
        <v>0</v>
      </c>
      <c r="K114" s="97">
        <f t="shared" si="55"/>
        <v>0</v>
      </c>
      <c r="L114" s="87">
        <f t="shared" si="55"/>
        <v>0</v>
      </c>
      <c r="M114" s="87">
        <f t="shared" si="55"/>
        <v>0</v>
      </c>
      <c r="N114" s="87">
        <f t="shared" si="55"/>
        <v>0</v>
      </c>
      <c r="O114" s="87">
        <f t="shared" si="55"/>
        <v>0</v>
      </c>
      <c r="P114" s="87">
        <f t="shared" si="55"/>
        <v>0</v>
      </c>
    </row>
    <row r="115" spans="1:16" ht="12.75" hidden="1">
      <c r="A115" s="85"/>
      <c r="B115" s="50"/>
      <c r="C115" s="86"/>
      <c r="D115" s="87"/>
      <c r="E115" s="83">
        <f>D115+SUM(F115:P115)</f>
        <v>0</v>
      </c>
      <c r="F115" s="87"/>
      <c r="G115" s="87"/>
      <c r="H115" s="88"/>
      <c r="I115" s="88"/>
      <c r="J115" s="87"/>
      <c r="K115" s="97"/>
      <c r="L115" s="87"/>
      <c r="M115" s="87"/>
      <c r="N115" s="87"/>
      <c r="O115" s="87"/>
      <c r="P115" s="87"/>
    </row>
    <row r="116" spans="1:16" ht="38.25" hidden="1">
      <c r="A116" s="82" t="s">
        <v>257</v>
      </c>
      <c r="B116" s="11"/>
      <c r="C116" s="79" t="s">
        <v>431</v>
      </c>
      <c r="D116" s="91">
        <f>D117</f>
        <v>31</v>
      </c>
      <c r="E116" s="91">
        <f aca="true" t="shared" si="56" ref="E116:P118">E117</f>
        <v>31</v>
      </c>
      <c r="F116" s="91">
        <f t="shared" si="56"/>
        <v>0</v>
      </c>
      <c r="G116" s="91">
        <f t="shared" si="56"/>
        <v>0</v>
      </c>
      <c r="H116" s="91">
        <f t="shared" si="56"/>
        <v>0</v>
      </c>
      <c r="I116" s="91">
        <f t="shared" si="56"/>
        <v>0</v>
      </c>
      <c r="J116" s="91">
        <f t="shared" si="56"/>
        <v>0</v>
      </c>
      <c r="K116" s="91">
        <f t="shared" si="56"/>
        <v>0</v>
      </c>
      <c r="L116" s="91">
        <f t="shared" si="56"/>
        <v>0</v>
      </c>
      <c r="M116" s="91">
        <f t="shared" si="56"/>
        <v>0</v>
      </c>
      <c r="N116" s="91">
        <f t="shared" si="56"/>
        <v>0</v>
      </c>
      <c r="O116" s="91">
        <f t="shared" si="56"/>
        <v>0</v>
      </c>
      <c r="P116" s="91">
        <f t="shared" si="56"/>
        <v>0</v>
      </c>
    </row>
    <row r="117" spans="1:16" ht="38.25" hidden="1">
      <c r="A117" s="100" t="s">
        <v>258</v>
      </c>
      <c r="B117" s="117"/>
      <c r="C117" s="80" t="s">
        <v>472</v>
      </c>
      <c r="D117" s="87">
        <f>D118</f>
        <v>31</v>
      </c>
      <c r="E117" s="87">
        <f t="shared" si="56"/>
        <v>31</v>
      </c>
      <c r="F117" s="87">
        <f t="shared" si="56"/>
        <v>0</v>
      </c>
      <c r="G117" s="87">
        <f t="shared" si="56"/>
        <v>0</v>
      </c>
      <c r="H117" s="87">
        <f t="shared" si="56"/>
        <v>0</v>
      </c>
      <c r="I117" s="87">
        <f t="shared" si="56"/>
        <v>0</v>
      </c>
      <c r="J117" s="87">
        <f t="shared" si="56"/>
        <v>0</v>
      </c>
      <c r="K117" s="87">
        <f t="shared" si="56"/>
        <v>0</v>
      </c>
      <c r="L117" s="87">
        <f t="shared" si="56"/>
        <v>0</v>
      </c>
      <c r="M117" s="87">
        <f t="shared" si="56"/>
        <v>0</v>
      </c>
      <c r="N117" s="87">
        <f t="shared" si="56"/>
        <v>0</v>
      </c>
      <c r="O117" s="87">
        <f t="shared" si="56"/>
        <v>0</v>
      </c>
      <c r="P117" s="87">
        <f t="shared" si="56"/>
        <v>0</v>
      </c>
    </row>
    <row r="118" spans="1:16" ht="25.5" hidden="1">
      <c r="A118" s="85" t="s">
        <v>259</v>
      </c>
      <c r="B118" s="50"/>
      <c r="C118" s="72" t="s">
        <v>261</v>
      </c>
      <c r="D118" s="87">
        <f>D119</f>
        <v>31</v>
      </c>
      <c r="E118" s="87">
        <f t="shared" si="56"/>
        <v>31</v>
      </c>
      <c r="F118" s="87">
        <f t="shared" si="56"/>
        <v>0</v>
      </c>
      <c r="G118" s="87">
        <f t="shared" si="56"/>
        <v>0</v>
      </c>
      <c r="H118" s="87">
        <f t="shared" si="56"/>
        <v>0</v>
      </c>
      <c r="I118" s="87">
        <f t="shared" si="56"/>
        <v>0</v>
      </c>
      <c r="J118" s="87">
        <f t="shared" si="56"/>
        <v>0</v>
      </c>
      <c r="K118" s="87">
        <f t="shared" si="56"/>
        <v>0</v>
      </c>
      <c r="L118" s="87">
        <f t="shared" si="56"/>
        <v>0</v>
      </c>
      <c r="M118" s="87">
        <f t="shared" si="56"/>
        <v>0</v>
      </c>
      <c r="N118" s="87">
        <f t="shared" si="56"/>
        <v>0</v>
      </c>
      <c r="O118" s="87">
        <f t="shared" si="56"/>
        <v>0</v>
      </c>
      <c r="P118" s="87">
        <f t="shared" si="56"/>
        <v>0</v>
      </c>
    </row>
    <row r="119" spans="1:16" ht="25.5" hidden="1">
      <c r="A119" s="85"/>
      <c r="B119" s="50" t="s">
        <v>3</v>
      </c>
      <c r="C119" s="86" t="s">
        <v>98</v>
      </c>
      <c r="D119" s="87">
        <f>10+21</f>
        <v>31</v>
      </c>
      <c r="E119" s="83">
        <f>D119+SUM(F119:P119)</f>
        <v>31</v>
      </c>
      <c r="F119" s="87"/>
      <c r="G119" s="87"/>
      <c r="H119" s="88"/>
      <c r="I119" s="88"/>
      <c r="J119" s="87"/>
      <c r="K119" s="87"/>
      <c r="L119" s="87"/>
      <c r="M119" s="87"/>
      <c r="N119" s="87"/>
      <c r="O119" s="87"/>
      <c r="P119" s="87"/>
    </row>
    <row r="120" spans="1:16" ht="51">
      <c r="A120" s="82" t="s">
        <v>262</v>
      </c>
      <c r="B120" s="11"/>
      <c r="C120" s="79" t="s">
        <v>121</v>
      </c>
      <c r="D120" s="91">
        <f>D121+D132</f>
        <v>942</v>
      </c>
      <c r="E120" s="91">
        <f aca="true" t="shared" si="57" ref="E120:P120">E121+E132</f>
        <v>2990.4376</v>
      </c>
      <c r="F120" s="91">
        <f t="shared" si="57"/>
        <v>0</v>
      </c>
      <c r="G120" s="91">
        <f t="shared" si="57"/>
        <v>1825.9376000000002</v>
      </c>
      <c r="H120" s="91">
        <f t="shared" si="57"/>
        <v>0</v>
      </c>
      <c r="I120" s="91">
        <f t="shared" si="57"/>
        <v>0</v>
      </c>
      <c r="J120" s="91">
        <f t="shared" si="57"/>
        <v>222.5</v>
      </c>
      <c r="K120" s="91">
        <f t="shared" si="57"/>
        <v>0</v>
      </c>
      <c r="L120" s="91">
        <f t="shared" si="57"/>
        <v>0</v>
      </c>
      <c r="M120" s="91">
        <f t="shared" si="57"/>
        <v>0</v>
      </c>
      <c r="N120" s="91">
        <f t="shared" si="57"/>
        <v>0</v>
      </c>
      <c r="O120" s="91">
        <f t="shared" si="57"/>
        <v>0</v>
      </c>
      <c r="P120" s="91">
        <f t="shared" si="57"/>
        <v>0</v>
      </c>
    </row>
    <row r="121" spans="1:16" ht="25.5">
      <c r="A121" s="100" t="s">
        <v>263</v>
      </c>
      <c r="B121" s="117"/>
      <c r="C121" s="80" t="s">
        <v>265</v>
      </c>
      <c r="D121" s="87">
        <f>D122+D129+D127+D125</f>
        <v>860</v>
      </c>
      <c r="E121" s="87">
        <f aca="true" t="shared" si="58" ref="E121:P121">E122+E129+E127+E125</f>
        <v>2908.4376</v>
      </c>
      <c r="F121" s="87">
        <f t="shared" si="58"/>
        <v>0</v>
      </c>
      <c r="G121" s="87">
        <f t="shared" si="58"/>
        <v>1825.9376000000002</v>
      </c>
      <c r="H121" s="87">
        <f t="shared" si="58"/>
        <v>0</v>
      </c>
      <c r="I121" s="87">
        <f t="shared" si="58"/>
        <v>0</v>
      </c>
      <c r="J121" s="87">
        <f t="shared" si="58"/>
        <v>222.5</v>
      </c>
      <c r="K121" s="87">
        <f t="shared" si="58"/>
        <v>0</v>
      </c>
      <c r="L121" s="87">
        <f t="shared" si="58"/>
        <v>0</v>
      </c>
      <c r="M121" s="87">
        <f t="shared" si="58"/>
        <v>0</v>
      </c>
      <c r="N121" s="87">
        <f t="shared" si="58"/>
        <v>0</v>
      </c>
      <c r="O121" s="87">
        <f t="shared" si="58"/>
        <v>0</v>
      </c>
      <c r="P121" s="87">
        <f t="shared" si="58"/>
        <v>0</v>
      </c>
    </row>
    <row r="122" spans="1:16" ht="25.5">
      <c r="A122" s="85" t="s">
        <v>264</v>
      </c>
      <c r="B122" s="50"/>
      <c r="C122" s="72" t="s">
        <v>266</v>
      </c>
      <c r="D122" s="87">
        <f>D123+D124</f>
        <v>600</v>
      </c>
      <c r="E122" s="87">
        <f aca="true" t="shared" si="59" ref="E122:P122">E123+E124</f>
        <v>822.5</v>
      </c>
      <c r="F122" s="87">
        <f t="shared" si="59"/>
        <v>0</v>
      </c>
      <c r="G122" s="87">
        <f t="shared" si="59"/>
        <v>0</v>
      </c>
      <c r="H122" s="87">
        <f t="shared" si="59"/>
        <v>0</v>
      </c>
      <c r="I122" s="87">
        <f t="shared" si="59"/>
        <v>0</v>
      </c>
      <c r="J122" s="87">
        <f t="shared" si="59"/>
        <v>222.5</v>
      </c>
      <c r="K122" s="87">
        <f t="shared" si="59"/>
        <v>0</v>
      </c>
      <c r="L122" s="87">
        <f t="shared" si="59"/>
        <v>0</v>
      </c>
      <c r="M122" s="87">
        <f t="shared" si="59"/>
        <v>0</v>
      </c>
      <c r="N122" s="87">
        <f t="shared" si="59"/>
        <v>0</v>
      </c>
      <c r="O122" s="87">
        <f t="shared" si="59"/>
        <v>0</v>
      </c>
      <c r="P122" s="87">
        <f t="shared" si="59"/>
        <v>0</v>
      </c>
    </row>
    <row r="123" spans="1:16" ht="25.5" hidden="1">
      <c r="A123" s="85"/>
      <c r="B123" s="50" t="s">
        <v>3</v>
      </c>
      <c r="C123" s="86" t="s">
        <v>98</v>
      </c>
      <c r="D123" s="87"/>
      <c r="E123" s="83">
        <f>D123+SUM(F123:P123)</f>
        <v>0</v>
      </c>
      <c r="F123" s="87"/>
      <c r="G123" s="87"/>
      <c r="H123" s="88"/>
      <c r="I123" s="88"/>
      <c r="J123" s="87"/>
      <c r="K123" s="87"/>
      <c r="L123" s="87"/>
      <c r="M123" s="87"/>
      <c r="N123" s="87"/>
      <c r="O123" s="87"/>
      <c r="P123" s="87"/>
    </row>
    <row r="124" spans="1:16" ht="12.75">
      <c r="A124" s="85"/>
      <c r="B124" s="50" t="s">
        <v>4</v>
      </c>
      <c r="C124" s="86" t="s">
        <v>5</v>
      </c>
      <c r="D124" s="94">
        <v>600</v>
      </c>
      <c r="E124" s="83">
        <f>D124+SUM(F124:P124)</f>
        <v>822.5</v>
      </c>
      <c r="F124" s="87"/>
      <c r="G124" s="87"/>
      <c r="H124" s="88"/>
      <c r="I124" s="88"/>
      <c r="J124" s="87">
        <v>222.5</v>
      </c>
      <c r="K124" s="89"/>
      <c r="L124" s="87"/>
      <c r="M124" s="87"/>
      <c r="N124" s="87"/>
      <c r="O124" s="87"/>
      <c r="P124" s="87"/>
    </row>
    <row r="125" spans="1:16" ht="18" customHeight="1" hidden="1">
      <c r="A125" s="85" t="s">
        <v>543</v>
      </c>
      <c r="B125" s="50"/>
      <c r="C125" s="86" t="s">
        <v>544</v>
      </c>
      <c r="D125" s="94">
        <f>D126</f>
        <v>60</v>
      </c>
      <c r="E125" s="94">
        <f aca="true" t="shared" si="60" ref="E125:P125">E126</f>
        <v>60</v>
      </c>
      <c r="F125" s="94">
        <f t="shared" si="60"/>
        <v>0</v>
      </c>
      <c r="G125" s="94">
        <f t="shared" si="60"/>
        <v>0</v>
      </c>
      <c r="H125" s="94">
        <f t="shared" si="60"/>
        <v>0</v>
      </c>
      <c r="I125" s="94">
        <f t="shared" si="60"/>
        <v>0</v>
      </c>
      <c r="J125" s="94">
        <f t="shared" si="60"/>
        <v>0</v>
      </c>
      <c r="K125" s="94">
        <f t="shared" si="60"/>
        <v>0</v>
      </c>
      <c r="L125" s="94">
        <f t="shared" si="60"/>
        <v>0</v>
      </c>
      <c r="M125" s="94">
        <f t="shared" si="60"/>
        <v>0</v>
      </c>
      <c r="N125" s="94">
        <f t="shared" si="60"/>
        <v>0</v>
      </c>
      <c r="O125" s="94">
        <f t="shared" si="60"/>
        <v>0</v>
      </c>
      <c r="P125" s="94">
        <f t="shared" si="60"/>
        <v>0</v>
      </c>
    </row>
    <row r="126" spans="1:16" ht="12.75" hidden="1">
      <c r="A126" s="85"/>
      <c r="B126" s="50" t="s">
        <v>4</v>
      </c>
      <c r="C126" s="86" t="s">
        <v>5</v>
      </c>
      <c r="D126" s="94">
        <v>60</v>
      </c>
      <c r="E126" s="83">
        <f>D126+SUM(F126:P126)</f>
        <v>60</v>
      </c>
      <c r="F126" s="87"/>
      <c r="G126" s="87"/>
      <c r="H126" s="88"/>
      <c r="I126" s="88"/>
      <c r="J126" s="87"/>
      <c r="K126" s="89"/>
      <c r="L126" s="87"/>
      <c r="M126" s="87"/>
      <c r="N126" s="87"/>
      <c r="O126" s="87"/>
      <c r="P126" s="87"/>
    </row>
    <row r="127" spans="1:16" ht="38.25" hidden="1">
      <c r="A127" s="85" t="s">
        <v>595</v>
      </c>
      <c r="B127" s="50"/>
      <c r="C127" s="86" t="s">
        <v>449</v>
      </c>
      <c r="D127" s="94">
        <f>D128</f>
        <v>0</v>
      </c>
      <c r="E127" s="94">
        <f aca="true" t="shared" si="61" ref="E127:P127">E128</f>
        <v>2025.9376000000002</v>
      </c>
      <c r="F127" s="94">
        <f t="shared" si="61"/>
        <v>0</v>
      </c>
      <c r="G127" s="94">
        <f t="shared" si="61"/>
        <v>2025.9376000000002</v>
      </c>
      <c r="H127" s="94">
        <f t="shared" si="61"/>
        <v>0</v>
      </c>
      <c r="I127" s="94">
        <f t="shared" si="61"/>
        <v>0</v>
      </c>
      <c r="J127" s="94">
        <f t="shared" si="61"/>
        <v>0</v>
      </c>
      <c r="K127" s="94">
        <f t="shared" si="61"/>
        <v>0</v>
      </c>
      <c r="L127" s="94">
        <f t="shared" si="61"/>
        <v>0</v>
      </c>
      <c r="M127" s="94">
        <f t="shared" si="61"/>
        <v>0</v>
      </c>
      <c r="N127" s="94">
        <f t="shared" si="61"/>
        <v>0</v>
      </c>
      <c r="O127" s="94">
        <f t="shared" si="61"/>
        <v>0</v>
      </c>
      <c r="P127" s="94">
        <f t="shared" si="61"/>
        <v>0</v>
      </c>
    </row>
    <row r="128" spans="1:16" ht="25.5" hidden="1">
      <c r="A128" s="85"/>
      <c r="B128" s="50" t="s">
        <v>3</v>
      </c>
      <c r="C128" s="86" t="s">
        <v>98</v>
      </c>
      <c r="D128" s="94"/>
      <c r="E128" s="83">
        <f>D128+SUM(F128:P128)</f>
        <v>2025.9376000000002</v>
      </c>
      <c r="F128" s="87"/>
      <c r="G128" s="87">
        <f>16.5+149.78742+498.73725+183.5+276.65318+900.75975</f>
        <v>2025.9376000000002</v>
      </c>
      <c r="H128" s="88"/>
      <c r="I128" s="88"/>
      <c r="J128" s="87"/>
      <c r="K128" s="89"/>
      <c r="L128" s="87"/>
      <c r="M128" s="87"/>
      <c r="N128" s="87"/>
      <c r="O128" s="87"/>
      <c r="P128" s="87"/>
    </row>
    <row r="129" spans="1:16" ht="38.25" hidden="1">
      <c r="A129" s="85" t="s">
        <v>448</v>
      </c>
      <c r="B129" s="50"/>
      <c r="C129" s="72" t="s">
        <v>449</v>
      </c>
      <c r="D129" s="94">
        <f aca="true" t="shared" si="62" ref="D129:L129">D130+D131</f>
        <v>200</v>
      </c>
      <c r="E129" s="94">
        <f t="shared" si="62"/>
        <v>0</v>
      </c>
      <c r="F129" s="94">
        <f t="shared" si="62"/>
        <v>0</v>
      </c>
      <c r="G129" s="94">
        <f t="shared" si="62"/>
        <v>-200</v>
      </c>
      <c r="H129" s="94">
        <f t="shared" si="62"/>
        <v>0</v>
      </c>
      <c r="I129" s="94">
        <f t="shared" si="62"/>
        <v>0</v>
      </c>
      <c r="J129" s="94">
        <f t="shared" si="62"/>
        <v>0</v>
      </c>
      <c r="K129" s="94">
        <f t="shared" si="62"/>
        <v>0</v>
      </c>
      <c r="L129" s="94">
        <f t="shared" si="62"/>
        <v>0</v>
      </c>
      <c r="M129" s="94">
        <f>M130+M131</f>
        <v>0</v>
      </c>
      <c r="N129" s="87"/>
      <c r="O129" s="87"/>
      <c r="P129" s="87"/>
    </row>
    <row r="130" spans="1:16" ht="25.5" hidden="1">
      <c r="A130" s="85"/>
      <c r="B130" s="50" t="s">
        <v>3</v>
      </c>
      <c r="C130" s="86" t="s">
        <v>98</v>
      </c>
      <c r="D130" s="94">
        <v>200</v>
      </c>
      <c r="E130" s="83">
        <f>D130+SUM(F130:P130)</f>
        <v>0</v>
      </c>
      <c r="F130" s="87"/>
      <c r="G130" s="87">
        <v>-200</v>
      </c>
      <c r="H130" s="88"/>
      <c r="I130" s="88"/>
      <c r="J130" s="87"/>
      <c r="K130" s="89"/>
      <c r="L130" s="87"/>
      <c r="M130" s="87"/>
      <c r="N130" s="87"/>
      <c r="O130" s="87"/>
      <c r="P130" s="87"/>
    </row>
    <row r="131" spans="1:16" ht="25.5" hidden="1">
      <c r="A131" s="85"/>
      <c r="B131" s="50" t="s">
        <v>11</v>
      </c>
      <c r="C131" s="86" t="s">
        <v>12</v>
      </c>
      <c r="D131" s="94"/>
      <c r="E131" s="83">
        <f>D131+SUM(F131:P131)</f>
        <v>0</v>
      </c>
      <c r="F131" s="87"/>
      <c r="G131" s="87"/>
      <c r="H131" s="88"/>
      <c r="I131" s="88"/>
      <c r="J131" s="87"/>
      <c r="K131" s="89"/>
      <c r="L131" s="87"/>
      <c r="M131" s="87"/>
      <c r="N131" s="87"/>
      <c r="O131" s="87"/>
      <c r="P131" s="87"/>
    </row>
    <row r="132" spans="1:16" ht="25.5" hidden="1">
      <c r="A132" s="117" t="s">
        <v>267</v>
      </c>
      <c r="B132" s="117"/>
      <c r="C132" s="80" t="s">
        <v>122</v>
      </c>
      <c r="D132" s="87">
        <f>D133</f>
        <v>82</v>
      </c>
      <c r="E132" s="87">
        <f aca="true" t="shared" si="63" ref="E132:P133">E133</f>
        <v>82</v>
      </c>
      <c r="F132" s="87">
        <f t="shared" si="63"/>
        <v>0</v>
      </c>
      <c r="G132" s="87">
        <f t="shared" si="63"/>
        <v>0</v>
      </c>
      <c r="H132" s="87">
        <f t="shared" si="63"/>
        <v>0</v>
      </c>
      <c r="I132" s="87">
        <f t="shared" si="63"/>
        <v>0</v>
      </c>
      <c r="J132" s="87">
        <f t="shared" si="63"/>
        <v>0</v>
      </c>
      <c r="K132" s="87">
        <f t="shared" si="63"/>
        <v>0</v>
      </c>
      <c r="L132" s="87">
        <f t="shared" si="63"/>
        <v>0</v>
      </c>
      <c r="M132" s="87">
        <f t="shared" si="63"/>
        <v>0</v>
      </c>
      <c r="N132" s="87">
        <f t="shared" si="63"/>
        <v>0</v>
      </c>
      <c r="O132" s="87">
        <f t="shared" si="63"/>
        <v>0</v>
      </c>
      <c r="P132" s="87">
        <f t="shared" si="63"/>
        <v>0</v>
      </c>
    </row>
    <row r="133" spans="1:16" ht="38.25" hidden="1">
      <c r="A133" s="50" t="s">
        <v>268</v>
      </c>
      <c r="B133" s="50"/>
      <c r="C133" s="72" t="s">
        <v>269</v>
      </c>
      <c r="D133" s="87">
        <f>D134</f>
        <v>82</v>
      </c>
      <c r="E133" s="87">
        <f t="shared" si="63"/>
        <v>82</v>
      </c>
      <c r="F133" s="87">
        <f t="shared" si="63"/>
        <v>0</v>
      </c>
      <c r="G133" s="87">
        <f t="shared" si="63"/>
        <v>0</v>
      </c>
      <c r="H133" s="87">
        <f t="shared" si="63"/>
        <v>0</v>
      </c>
      <c r="I133" s="87">
        <f t="shared" si="63"/>
        <v>0</v>
      </c>
      <c r="J133" s="87">
        <f t="shared" si="63"/>
        <v>0</v>
      </c>
      <c r="K133" s="87">
        <f t="shared" si="63"/>
        <v>0</v>
      </c>
      <c r="L133" s="87">
        <f t="shared" si="63"/>
        <v>0</v>
      </c>
      <c r="M133" s="87">
        <f t="shared" si="63"/>
        <v>0</v>
      </c>
      <c r="N133" s="87">
        <f t="shared" si="63"/>
        <v>0</v>
      </c>
      <c r="O133" s="87">
        <f t="shared" si="63"/>
        <v>0</v>
      </c>
      <c r="P133" s="87">
        <f t="shared" si="63"/>
        <v>0</v>
      </c>
    </row>
    <row r="134" spans="1:16" ht="25.5" hidden="1">
      <c r="A134" s="85"/>
      <c r="B134" s="50" t="s">
        <v>11</v>
      </c>
      <c r="C134" s="86" t="s">
        <v>12</v>
      </c>
      <c r="D134" s="87">
        <v>82</v>
      </c>
      <c r="E134" s="83">
        <f>D134+SUM(F134:P134)</f>
        <v>82</v>
      </c>
      <c r="F134" s="87"/>
      <c r="G134" s="87"/>
      <c r="H134" s="88"/>
      <c r="I134" s="88"/>
      <c r="J134" s="87"/>
      <c r="K134" s="87"/>
      <c r="L134" s="87"/>
      <c r="M134" s="87"/>
      <c r="N134" s="87"/>
      <c r="O134" s="87"/>
      <c r="P134" s="87"/>
    </row>
    <row r="135" spans="1:16" ht="63.75" hidden="1">
      <c r="A135" s="82" t="s">
        <v>270</v>
      </c>
      <c r="B135" s="11"/>
      <c r="C135" s="79" t="s">
        <v>123</v>
      </c>
      <c r="D135" s="91">
        <f>D136+D152+D159+D169+D176+D186</f>
        <v>49619.20000000001</v>
      </c>
      <c r="E135" s="91">
        <f aca="true" t="shared" si="64" ref="E135:P135">E136+E152+E159+E169+E176+E186</f>
        <v>49763.240000000005</v>
      </c>
      <c r="F135" s="91">
        <f t="shared" si="64"/>
        <v>0</v>
      </c>
      <c r="G135" s="91">
        <f t="shared" si="64"/>
        <v>144.04</v>
      </c>
      <c r="H135" s="91">
        <f t="shared" si="64"/>
        <v>0</v>
      </c>
      <c r="I135" s="91">
        <f t="shared" si="64"/>
        <v>0</v>
      </c>
      <c r="J135" s="91">
        <f t="shared" si="64"/>
        <v>0</v>
      </c>
      <c r="K135" s="91">
        <f t="shared" si="64"/>
        <v>0</v>
      </c>
      <c r="L135" s="91">
        <f t="shared" si="64"/>
        <v>0</v>
      </c>
      <c r="M135" s="91">
        <f t="shared" si="64"/>
        <v>0</v>
      </c>
      <c r="N135" s="91">
        <f t="shared" si="64"/>
        <v>0</v>
      </c>
      <c r="O135" s="91">
        <f t="shared" si="64"/>
        <v>0</v>
      </c>
      <c r="P135" s="91">
        <f t="shared" si="64"/>
        <v>0</v>
      </c>
    </row>
    <row r="136" spans="1:16" ht="12.75" hidden="1">
      <c r="A136" s="100" t="s">
        <v>271</v>
      </c>
      <c r="B136" s="50"/>
      <c r="C136" s="80" t="s">
        <v>124</v>
      </c>
      <c r="D136" s="87">
        <f>D137+D140+D143+D146+D149</f>
        <v>23758.8</v>
      </c>
      <c r="E136" s="87">
        <f aca="true" t="shared" si="65" ref="E136:P136">E137+E140+E143+E146+E149</f>
        <v>23758.8</v>
      </c>
      <c r="F136" s="87">
        <f t="shared" si="65"/>
        <v>0</v>
      </c>
      <c r="G136" s="87">
        <f t="shared" si="65"/>
        <v>0</v>
      </c>
      <c r="H136" s="87">
        <f t="shared" si="65"/>
        <v>0</v>
      </c>
      <c r="I136" s="87">
        <f t="shared" si="65"/>
        <v>0</v>
      </c>
      <c r="J136" s="87">
        <f t="shared" si="65"/>
        <v>0</v>
      </c>
      <c r="K136" s="87">
        <f t="shared" si="65"/>
        <v>0</v>
      </c>
      <c r="L136" s="87">
        <f t="shared" si="65"/>
        <v>0</v>
      </c>
      <c r="M136" s="87">
        <f t="shared" si="65"/>
        <v>0</v>
      </c>
      <c r="N136" s="87">
        <f t="shared" si="65"/>
        <v>0</v>
      </c>
      <c r="O136" s="87">
        <f t="shared" si="65"/>
        <v>0</v>
      </c>
      <c r="P136" s="87">
        <f t="shared" si="65"/>
        <v>0</v>
      </c>
    </row>
    <row r="137" spans="1:16" ht="38.25" hidden="1">
      <c r="A137" s="85" t="s">
        <v>272</v>
      </c>
      <c r="B137" s="50"/>
      <c r="C137" s="72" t="s">
        <v>274</v>
      </c>
      <c r="D137" s="87">
        <f>D138</f>
        <v>10124.6</v>
      </c>
      <c r="E137" s="87">
        <f aca="true" t="shared" si="66" ref="E137:P138">E138</f>
        <v>10124.6</v>
      </c>
      <c r="F137" s="87">
        <f t="shared" si="66"/>
        <v>0</v>
      </c>
      <c r="G137" s="87">
        <f t="shared" si="66"/>
        <v>0</v>
      </c>
      <c r="H137" s="87">
        <f t="shared" si="66"/>
        <v>0</v>
      </c>
      <c r="I137" s="87">
        <f t="shared" si="66"/>
        <v>0</v>
      </c>
      <c r="J137" s="87">
        <f t="shared" si="66"/>
        <v>0</v>
      </c>
      <c r="K137" s="87">
        <f t="shared" si="66"/>
        <v>0</v>
      </c>
      <c r="L137" s="87">
        <f t="shared" si="66"/>
        <v>0</v>
      </c>
      <c r="M137" s="87">
        <f t="shared" si="66"/>
        <v>0</v>
      </c>
      <c r="N137" s="87">
        <f t="shared" si="66"/>
        <v>0</v>
      </c>
      <c r="O137" s="87">
        <f t="shared" si="66"/>
        <v>0</v>
      </c>
      <c r="P137" s="87">
        <f t="shared" si="66"/>
        <v>0</v>
      </c>
    </row>
    <row r="138" spans="1:16" ht="25.5" hidden="1">
      <c r="A138" s="85" t="s">
        <v>273</v>
      </c>
      <c r="B138" s="50"/>
      <c r="C138" s="72" t="s">
        <v>275</v>
      </c>
      <c r="D138" s="87">
        <f>D139</f>
        <v>10124.6</v>
      </c>
      <c r="E138" s="87">
        <f t="shared" si="66"/>
        <v>10124.6</v>
      </c>
      <c r="F138" s="87">
        <f t="shared" si="66"/>
        <v>0</v>
      </c>
      <c r="G138" s="87">
        <f t="shared" si="66"/>
        <v>0</v>
      </c>
      <c r="H138" s="87">
        <f t="shared" si="66"/>
        <v>0</v>
      </c>
      <c r="I138" s="87">
        <f t="shared" si="66"/>
        <v>0</v>
      </c>
      <c r="J138" s="87">
        <f t="shared" si="66"/>
        <v>0</v>
      </c>
      <c r="K138" s="87">
        <f t="shared" si="66"/>
        <v>0</v>
      </c>
      <c r="L138" s="87">
        <f t="shared" si="66"/>
        <v>0</v>
      </c>
      <c r="M138" s="87">
        <f t="shared" si="66"/>
        <v>0</v>
      </c>
      <c r="N138" s="87">
        <f t="shared" si="66"/>
        <v>0</v>
      </c>
      <c r="O138" s="87">
        <f t="shared" si="66"/>
        <v>0</v>
      </c>
      <c r="P138" s="87">
        <f t="shared" si="66"/>
        <v>0</v>
      </c>
    </row>
    <row r="139" spans="1:16" ht="25.5" hidden="1">
      <c r="A139" s="85"/>
      <c r="B139" s="50" t="s">
        <v>11</v>
      </c>
      <c r="C139" s="86" t="s">
        <v>12</v>
      </c>
      <c r="D139" s="87">
        <v>10124.6</v>
      </c>
      <c r="E139" s="83">
        <f>D139+SUM(F139:P139)</f>
        <v>10124.6</v>
      </c>
      <c r="F139" s="87"/>
      <c r="G139" s="87"/>
      <c r="H139" s="88"/>
      <c r="I139" s="88"/>
      <c r="J139" s="87"/>
      <c r="K139" s="89"/>
      <c r="L139" s="87">
        <f>-13.9876+13.9876</f>
        <v>0</v>
      </c>
      <c r="M139" s="87"/>
      <c r="N139" s="87"/>
      <c r="O139" s="87"/>
      <c r="P139" s="87"/>
    </row>
    <row r="140" spans="1:16" ht="38.25" hidden="1">
      <c r="A140" s="85" t="s">
        <v>276</v>
      </c>
      <c r="B140" s="50"/>
      <c r="C140" s="86" t="s">
        <v>278</v>
      </c>
      <c r="D140" s="87">
        <f>D141</f>
        <v>6519.9</v>
      </c>
      <c r="E140" s="87">
        <f aca="true" t="shared" si="67" ref="E140:P141">E141</f>
        <v>6519.9</v>
      </c>
      <c r="F140" s="87">
        <f t="shared" si="67"/>
        <v>0</v>
      </c>
      <c r="G140" s="87">
        <f t="shared" si="67"/>
        <v>0</v>
      </c>
      <c r="H140" s="87">
        <f t="shared" si="67"/>
        <v>0</v>
      </c>
      <c r="I140" s="87">
        <f t="shared" si="67"/>
        <v>0</v>
      </c>
      <c r="J140" s="87">
        <f t="shared" si="67"/>
        <v>0</v>
      </c>
      <c r="K140" s="87">
        <f t="shared" si="67"/>
        <v>0</v>
      </c>
      <c r="L140" s="87">
        <f t="shared" si="67"/>
        <v>0</v>
      </c>
      <c r="M140" s="87">
        <f t="shared" si="67"/>
        <v>0</v>
      </c>
      <c r="N140" s="87">
        <f t="shared" si="67"/>
        <v>0</v>
      </c>
      <c r="O140" s="87">
        <f t="shared" si="67"/>
        <v>0</v>
      </c>
      <c r="P140" s="87">
        <f t="shared" si="67"/>
        <v>0</v>
      </c>
    </row>
    <row r="141" spans="1:16" ht="25.5" hidden="1">
      <c r="A141" s="50" t="s">
        <v>277</v>
      </c>
      <c r="B141" s="50"/>
      <c r="C141" s="72" t="s">
        <v>275</v>
      </c>
      <c r="D141" s="87">
        <f>D142</f>
        <v>6519.9</v>
      </c>
      <c r="E141" s="87">
        <f t="shared" si="67"/>
        <v>6519.9</v>
      </c>
      <c r="F141" s="87">
        <f t="shared" si="67"/>
        <v>0</v>
      </c>
      <c r="G141" s="87">
        <f t="shared" si="67"/>
        <v>0</v>
      </c>
      <c r="H141" s="87">
        <f t="shared" si="67"/>
        <v>0</v>
      </c>
      <c r="I141" s="87">
        <f t="shared" si="67"/>
        <v>0</v>
      </c>
      <c r="J141" s="87">
        <f t="shared" si="67"/>
        <v>0</v>
      </c>
      <c r="K141" s="87">
        <f t="shared" si="67"/>
        <v>0</v>
      </c>
      <c r="L141" s="87">
        <f t="shared" si="67"/>
        <v>0</v>
      </c>
      <c r="M141" s="87">
        <f t="shared" si="67"/>
        <v>0</v>
      </c>
      <c r="N141" s="87">
        <f t="shared" si="67"/>
        <v>0</v>
      </c>
      <c r="O141" s="87">
        <f t="shared" si="67"/>
        <v>0</v>
      </c>
      <c r="P141" s="87">
        <f t="shared" si="67"/>
        <v>0</v>
      </c>
    </row>
    <row r="142" spans="1:16" ht="25.5" hidden="1">
      <c r="A142" s="85"/>
      <c r="B142" s="50" t="s">
        <v>11</v>
      </c>
      <c r="C142" s="86" t="s">
        <v>12</v>
      </c>
      <c r="D142" s="97">
        <f>3697.2+2822.7</f>
        <v>6519.9</v>
      </c>
      <c r="E142" s="83">
        <f>D142+SUM(F142:P142)</f>
        <v>6519.9</v>
      </c>
      <c r="F142" s="87"/>
      <c r="G142" s="87"/>
      <c r="H142" s="88"/>
      <c r="I142" s="88"/>
      <c r="J142" s="87"/>
      <c r="K142" s="87"/>
      <c r="L142" s="87"/>
      <c r="M142" s="87"/>
      <c r="N142" s="87"/>
      <c r="O142" s="87"/>
      <c r="P142" s="87"/>
    </row>
    <row r="143" spans="1:16" ht="31.5" customHeight="1" hidden="1">
      <c r="A143" s="85" t="s">
        <v>279</v>
      </c>
      <c r="B143" s="50"/>
      <c r="C143" s="72" t="s">
        <v>281</v>
      </c>
      <c r="D143" s="87">
        <f>D144</f>
        <v>6074</v>
      </c>
      <c r="E143" s="87">
        <f aca="true" t="shared" si="68" ref="E143:P144">E144</f>
        <v>6074</v>
      </c>
      <c r="F143" s="87">
        <f t="shared" si="68"/>
        <v>0</v>
      </c>
      <c r="G143" s="87">
        <f t="shared" si="68"/>
        <v>0</v>
      </c>
      <c r="H143" s="87">
        <f t="shared" si="68"/>
        <v>0</v>
      </c>
      <c r="I143" s="87">
        <f t="shared" si="68"/>
        <v>0</v>
      </c>
      <c r="J143" s="87">
        <f t="shared" si="68"/>
        <v>0</v>
      </c>
      <c r="K143" s="87">
        <f t="shared" si="68"/>
        <v>0</v>
      </c>
      <c r="L143" s="87">
        <f t="shared" si="68"/>
        <v>0</v>
      </c>
      <c r="M143" s="87">
        <f t="shared" si="68"/>
        <v>0</v>
      </c>
      <c r="N143" s="87">
        <f t="shared" si="68"/>
        <v>0</v>
      </c>
      <c r="O143" s="87">
        <f t="shared" si="68"/>
        <v>0</v>
      </c>
      <c r="P143" s="87">
        <f t="shared" si="68"/>
        <v>0</v>
      </c>
    </row>
    <row r="144" spans="1:16" ht="31.5" customHeight="1" hidden="1">
      <c r="A144" s="85" t="s">
        <v>280</v>
      </c>
      <c r="B144" s="50"/>
      <c r="C144" s="72" t="s">
        <v>275</v>
      </c>
      <c r="D144" s="87">
        <f>D145</f>
        <v>6074</v>
      </c>
      <c r="E144" s="87">
        <f t="shared" si="68"/>
        <v>6074</v>
      </c>
      <c r="F144" s="87">
        <f t="shared" si="68"/>
        <v>0</v>
      </c>
      <c r="G144" s="87">
        <f t="shared" si="68"/>
        <v>0</v>
      </c>
      <c r="H144" s="87">
        <f t="shared" si="68"/>
        <v>0</v>
      </c>
      <c r="I144" s="87">
        <f t="shared" si="68"/>
        <v>0</v>
      </c>
      <c r="J144" s="87">
        <f t="shared" si="68"/>
        <v>0</v>
      </c>
      <c r="K144" s="87">
        <f t="shared" si="68"/>
        <v>0</v>
      </c>
      <c r="L144" s="87">
        <f t="shared" si="68"/>
        <v>0</v>
      </c>
      <c r="M144" s="87">
        <f t="shared" si="68"/>
        <v>0</v>
      </c>
      <c r="N144" s="87">
        <f t="shared" si="68"/>
        <v>0</v>
      </c>
      <c r="O144" s="87">
        <f t="shared" si="68"/>
        <v>0</v>
      </c>
      <c r="P144" s="87">
        <f t="shared" si="68"/>
        <v>0</v>
      </c>
    </row>
    <row r="145" spans="1:16" ht="25.5" hidden="1">
      <c r="A145" s="85"/>
      <c r="B145" s="50" t="s">
        <v>11</v>
      </c>
      <c r="C145" s="86" t="s">
        <v>12</v>
      </c>
      <c r="D145" s="87">
        <v>6074</v>
      </c>
      <c r="E145" s="83">
        <f>D145+SUM(F145:P145)</f>
        <v>6074</v>
      </c>
      <c r="F145" s="87"/>
      <c r="G145" s="87"/>
      <c r="H145" s="88"/>
      <c r="I145" s="88"/>
      <c r="J145" s="87"/>
      <c r="K145" s="87"/>
      <c r="L145" s="87"/>
      <c r="M145" s="87"/>
      <c r="N145" s="87"/>
      <c r="O145" s="87"/>
      <c r="P145" s="87"/>
    </row>
    <row r="146" spans="1:16" ht="25.5" hidden="1">
      <c r="A146" s="85" t="s">
        <v>282</v>
      </c>
      <c r="B146" s="50"/>
      <c r="C146" s="93" t="s">
        <v>284</v>
      </c>
      <c r="D146" s="87">
        <f>D147</f>
        <v>990.3000000000001</v>
      </c>
      <c r="E146" s="87">
        <f aca="true" t="shared" si="69" ref="E146:P147">E147</f>
        <v>990.3000000000001</v>
      </c>
      <c r="F146" s="87">
        <f t="shared" si="69"/>
        <v>0</v>
      </c>
      <c r="G146" s="87">
        <f t="shared" si="69"/>
        <v>0</v>
      </c>
      <c r="H146" s="87">
        <f t="shared" si="69"/>
        <v>0</v>
      </c>
      <c r="I146" s="87">
        <f t="shared" si="69"/>
        <v>0</v>
      </c>
      <c r="J146" s="87">
        <f t="shared" si="69"/>
        <v>0</v>
      </c>
      <c r="K146" s="87">
        <f t="shared" si="69"/>
        <v>0</v>
      </c>
      <c r="L146" s="87">
        <f t="shared" si="69"/>
        <v>0</v>
      </c>
      <c r="M146" s="87">
        <f t="shared" si="69"/>
        <v>0</v>
      </c>
      <c r="N146" s="87">
        <f t="shared" si="69"/>
        <v>0</v>
      </c>
      <c r="O146" s="87">
        <f t="shared" si="69"/>
        <v>0</v>
      </c>
      <c r="P146" s="87">
        <f t="shared" si="69"/>
        <v>0</v>
      </c>
    </row>
    <row r="147" spans="1:16" ht="12.75" hidden="1">
      <c r="A147" s="85" t="s">
        <v>283</v>
      </c>
      <c r="B147" s="50"/>
      <c r="C147" s="93" t="s">
        <v>285</v>
      </c>
      <c r="D147" s="87">
        <f>D148</f>
        <v>990.3000000000001</v>
      </c>
      <c r="E147" s="87">
        <f t="shared" si="69"/>
        <v>990.3000000000001</v>
      </c>
      <c r="F147" s="87">
        <f t="shared" si="69"/>
        <v>0</v>
      </c>
      <c r="G147" s="87">
        <f t="shared" si="69"/>
        <v>0</v>
      </c>
      <c r="H147" s="87">
        <f t="shared" si="69"/>
        <v>0</v>
      </c>
      <c r="I147" s="87">
        <f t="shared" si="69"/>
        <v>0</v>
      </c>
      <c r="J147" s="87">
        <f t="shared" si="69"/>
        <v>0</v>
      </c>
      <c r="K147" s="87">
        <f t="shared" si="69"/>
        <v>0</v>
      </c>
      <c r="L147" s="87">
        <f t="shared" si="69"/>
        <v>0</v>
      </c>
      <c r="M147" s="87">
        <f t="shared" si="69"/>
        <v>0</v>
      </c>
      <c r="N147" s="87">
        <f t="shared" si="69"/>
        <v>0</v>
      </c>
      <c r="O147" s="87">
        <f t="shared" si="69"/>
        <v>0</v>
      </c>
      <c r="P147" s="87">
        <f t="shared" si="69"/>
        <v>0</v>
      </c>
    </row>
    <row r="148" spans="1:16" ht="25.5" hidden="1">
      <c r="A148" s="85"/>
      <c r="B148" s="50" t="s">
        <v>3</v>
      </c>
      <c r="C148" s="86" t="s">
        <v>98</v>
      </c>
      <c r="D148" s="87">
        <f>1342.9-352.6</f>
        <v>990.3000000000001</v>
      </c>
      <c r="E148" s="83">
        <f>D148+SUM(F148:P148)</f>
        <v>990.3000000000001</v>
      </c>
      <c r="F148" s="87"/>
      <c r="G148" s="87"/>
      <c r="H148" s="88"/>
      <c r="I148" s="88"/>
      <c r="J148" s="87"/>
      <c r="K148" s="87"/>
      <c r="L148" s="87"/>
      <c r="M148" s="87"/>
      <c r="N148" s="87"/>
      <c r="O148" s="87"/>
      <c r="P148" s="87"/>
    </row>
    <row r="149" spans="1:16" ht="38.25" hidden="1">
      <c r="A149" s="85" t="s">
        <v>286</v>
      </c>
      <c r="B149" s="50"/>
      <c r="C149" s="72" t="s">
        <v>288</v>
      </c>
      <c r="D149" s="87">
        <f>D150</f>
        <v>50</v>
      </c>
      <c r="E149" s="87">
        <f aca="true" t="shared" si="70" ref="E149:P149">E150</f>
        <v>50</v>
      </c>
      <c r="F149" s="87">
        <f t="shared" si="70"/>
        <v>0</v>
      </c>
      <c r="G149" s="87">
        <f t="shared" si="70"/>
        <v>0</v>
      </c>
      <c r="H149" s="87">
        <f t="shared" si="70"/>
        <v>0</v>
      </c>
      <c r="I149" s="87">
        <f t="shared" si="70"/>
        <v>0</v>
      </c>
      <c r="J149" s="87">
        <f t="shared" si="70"/>
        <v>0</v>
      </c>
      <c r="K149" s="87">
        <f t="shared" si="70"/>
        <v>0</v>
      </c>
      <c r="L149" s="87">
        <f t="shared" si="70"/>
        <v>0</v>
      </c>
      <c r="M149" s="87">
        <f t="shared" si="70"/>
        <v>0</v>
      </c>
      <c r="N149" s="87">
        <f t="shared" si="70"/>
        <v>0</v>
      </c>
      <c r="O149" s="87">
        <f t="shared" si="70"/>
        <v>0</v>
      </c>
      <c r="P149" s="87">
        <f t="shared" si="70"/>
        <v>0</v>
      </c>
    </row>
    <row r="150" spans="1:16" ht="38.25" hidden="1">
      <c r="A150" s="85" t="s">
        <v>287</v>
      </c>
      <c r="B150" s="50"/>
      <c r="C150" s="72" t="s">
        <v>496</v>
      </c>
      <c r="D150" s="87">
        <f>D151</f>
        <v>50</v>
      </c>
      <c r="E150" s="87">
        <f aca="true" t="shared" si="71" ref="E150:P150">E151</f>
        <v>50</v>
      </c>
      <c r="F150" s="87">
        <f t="shared" si="71"/>
        <v>0</v>
      </c>
      <c r="G150" s="87">
        <f t="shared" si="71"/>
        <v>0</v>
      </c>
      <c r="H150" s="87">
        <f t="shared" si="71"/>
        <v>0</v>
      </c>
      <c r="I150" s="87">
        <f t="shared" si="71"/>
        <v>0</v>
      </c>
      <c r="J150" s="87">
        <f t="shared" si="71"/>
        <v>0</v>
      </c>
      <c r="K150" s="87">
        <f t="shared" si="71"/>
        <v>0</v>
      </c>
      <c r="L150" s="87">
        <f t="shared" si="71"/>
        <v>0</v>
      </c>
      <c r="M150" s="87">
        <f t="shared" si="71"/>
        <v>0</v>
      </c>
      <c r="N150" s="87">
        <f t="shared" si="71"/>
        <v>0</v>
      </c>
      <c r="O150" s="87">
        <f t="shared" si="71"/>
        <v>0</v>
      </c>
      <c r="P150" s="87">
        <f t="shared" si="71"/>
        <v>0</v>
      </c>
    </row>
    <row r="151" spans="1:16" ht="25.5" hidden="1">
      <c r="A151" s="85"/>
      <c r="B151" s="50" t="s">
        <v>3</v>
      </c>
      <c r="C151" s="86" t="s">
        <v>98</v>
      </c>
      <c r="D151" s="87">
        <v>50</v>
      </c>
      <c r="E151" s="83">
        <f>D151+SUM(F151:P151)</f>
        <v>50</v>
      </c>
      <c r="F151" s="87"/>
      <c r="G151" s="87"/>
      <c r="H151" s="88"/>
      <c r="I151" s="88"/>
      <c r="J151" s="87"/>
      <c r="K151" s="87"/>
      <c r="L151" s="87"/>
      <c r="M151" s="87"/>
      <c r="N151" s="87"/>
      <c r="O151" s="87"/>
      <c r="P151" s="87"/>
    </row>
    <row r="152" spans="1:16" ht="25.5" hidden="1">
      <c r="A152" s="100" t="s">
        <v>289</v>
      </c>
      <c r="B152" s="117"/>
      <c r="C152" s="80" t="s">
        <v>125</v>
      </c>
      <c r="D152" s="87">
        <f>D153+D156</f>
        <v>17061.100000000002</v>
      </c>
      <c r="E152" s="87">
        <f aca="true" t="shared" si="72" ref="E152:P152">E153+E156</f>
        <v>17061.100000000002</v>
      </c>
      <c r="F152" s="87">
        <f t="shared" si="72"/>
        <v>0</v>
      </c>
      <c r="G152" s="87">
        <f t="shared" si="72"/>
        <v>0</v>
      </c>
      <c r="H152" s="87">
        <f t="shared" si="72"/>
        <v>0</v>
      </c>
      <c r="I152" s="87">
        <f t="shared" si="72"/>
        <v>0</v>
      </c>
      <c r="J152" s="87">
        <f t="shared" si="72"/>
        <v>0</v>
      </c>
      <c r="K152" s="87">
        <f t="shared" si="72"/>
        <v>0</v>
      </c>
      <c r="L152" s="87">
        <f t="shared" si="72"/>
        <v>0</v>
      </c>
      <c r="M152" s="87">
        <f t="shared" si="72"/>
        <v>0</v>
      </c>
      <c r="N152" s="87">
        <f t="shared" si="72"/>
        <v>0</v>
      </c>
      <c r="O152" s="87">
        <f t="shared" si="72"/>
        <v>0</v>
      </c>
      <c r="P152" s="87">
        <f t="shared" si="72"/>
        <v>0</v>
      </c>
    </row>
    <row r="153" spans="1:16" ht="38.25" hidden="1">
      <c r="A153" s="85" t="s">
        <v>290</v>
      </c>
      <c r="B153" s="50"/>
      <c r="C153" s="72" t="s">
        <v>292</v>
      </c>
      <c r="D153" s="87">
        <f>D154</f>
        <v>16255.400000000001</v>
      </c>
      <c r="E153" s="87">
        <f aca="true" t="shared" si="73" ref="E153:P154">E154</f>
        <v>16255.400000000001</v>
      </c>
      <c r="F153" s="87">
        <f t="shared" si="73"/>
        <v>0</v>
      </c>
      <c r="G153" s="87">
        <f t="shared" si="73"/>
        <v>0</v>
      </c>
      <c r="H153" s="87">
        <f t="shared" si="73"/>
        <v>0</v>
      </c>
      <c r="I153" s="87">
        <f t="shared" si="73"/>
        <v>0</v>
      </c>
      <c r="J153" s="87">
        <f t="shared" si="73"/>
        <v>0</v>
      </c>
      <c r="K153" s="87">
        <f t="shared" si="73"/>
        <v>0</v>
      </c>
      <c r="L153" s="87">
        <f t="shared" si="73"/>
        <v>0</v>
      </c>
      <c r="M153" s="87">
        <f t="shared" si="73"/>
        <v>0</v>
      </c>
      <c r="N153" s="87">
        <f t="shared" si="73"/>
        <v>0</v>
      </c>
      <c r="O153" s="87">
        <f t="shared" si="73"/>
        <v>0</v>
      </c>
      <c r="P153" s="87">
        <f t="shared" si="73"/>
        <v>0</v>
      </c>
    </row>
    <row r="154" spans="1:16" ht="25.5" hidden="1">
      <c r="A154" s="85" t="s">
        <v>291</v>
      </c>
      <c r="B154" s="50"/>
      <c r="C154" s="72" t="s">
        <v>275</v>
      </c>
      <c r="D154" s="87">
        <f>D155</f>
        <v>16255.400000000001</v>
      </c>
      <c r="E154" s="87">
        <f t="shared" si="73"/>
        <v>16255.400000000001</v>
      </c>
      <c r="F154" s="87">
        <f t="shared" si="73"/>
        <v>0</v>
      </c>
      <c r="G154" s="87">
        <f t="shared" si="73"/>
        <v>0</v>
      </c>
      <c r="H154" s="87">
        <f t="shared" si="73"/>
        <v>0</v>
      </c>
      <c r="I154" s="87">
        <f t="shared" si="73"/>
        <v>0</v>
      </c>
      <c r="J154" s="87">
        <f t="shared" si="73"/>
        <v>0</v>
      </c>
      <c r="K154" s="87">
        <f t="shared" si="73"/>
        <v>0</v>
      </c>
      <c r="L154" s="87">
        <f t="shared" si="73"/>
        <v>0</v>
      </c>
      <c r="M154" s="87">
        <f t="shared" si="73"/>
        <v>0</v>
      </c>
      <c r="N154" s="87">
        <f t="shared" si="73"/>
        <v>0</v>
      </c>
      <c r="O154" s="87">
        <f t="shared" si="73"/>
        <v>0</v>
      </c>
      <c r="P154" s="87">
        <f t="shared" si="73"/>
        <v>0</v>
      </c>
    </row>
    <row r="155" spans="1:16" ht="29.25" customHeight="1" hidden="1">
      <c r="A155" s="85"/>
      <c r="B155" s="50" t="s">
        <v>11</v>
      </c>
      <c r="C155" s="86" t="s">
        <v>12</v>
      </c>
      <c r="D155" s="87">
        <f>4001.8+12253.6</f>
        <v>16255.400000000001</v>
      </c>
      <c r="E155" s="83">
        <f>D155+SUM(F155:P155)</f>
        <v>16255.400000000001</v>
      </c>
      <c r="F155" s="87"/>
      <c r="G155" s="87"/>
      <c r="H155" s="88"/>
      <c r="I155" s="88"/>
      <c r="J155" s="87"/>
      <c r="K155" s="89"/>
      <c r="L155" s="87"/>
      <c r="M155" s="87"/>
      <c r="N155" s="87"/>
      <c r="O155" s="87"/>
      <c r="P155" s="87"/>
    </row>
    <row r="156" spans="1:16" ht="63.75" hidden="1">
      <c r="A156" s="85" t="s">
        <v>293</v>
      </c>
      <c r="B156" s="50"/>
      <c r="C156" s="72" t="s">
        <v>298</v>
      </c>
      <c r="D156" s="87">
        <f>D157</f>
        <v>805.7</v>
      </c>
      <c r="E156" s="87">
        <f aca="true" t="shared" si="74" ref="E156:P157">E157</f>
        <v>805.7</v>
      </c>
      <c r="F156" s="87">
        <f t="shared" si="74"/>
        <v>0</v>
      </c>
      <c r="G156" s="87">
        <f t="shared" si="74"/>
        <v>0</v>
      </c>
      <c r="H156" s="87">
        <f t="shared" si="74"/>
        <v>0</v>
      </c>
      <c r="I156" s="87">
        <f t="shared" si="74"/>
        <v>0</v>
      </c>
      <c r="J156" s="87">
        <f t="shared" si="74"/>
        <v>0</v>
      </c>
      <c r="K156" s="87">
        <f t="shared" si="74"/>
        <v>0</v>
      </c>
      <c r="L156" s="87">
        <f t="shared" si="74"/>
        <v>0</v>
      </c>
      <c r="M156" s="87">
        <f t="shared" si="74"/>
        <v>0</v>
      </c>
      <c r="N156" s="87">
        <f t="shared" si="74"/>
        <v>0</v>
      </c>
      <c r="O156" s="87">
        <f t="shared" si="74"/>
        <v>0</v>
      </c>
      <c r="P156" s="87">
        <f t="shared" si="74"/>
        <v>0</v>
      </c>
    </row>
    <row r="157" spans="1:16" ht="12.75" hidden="1">
      <c r="A157" s="85" t="s">
        <v>294</v>
      </c>
      <c r="B157" s="50"/>
      <c r="C157" s="72" t="s">
        <v>285</v>
      </c>
      <c r="D157" s="87">
        <f>D158</f>
        <v>805.7</v>
      </c>
      <c r="E157" s="87">
        <f t="shared" si="74"/>
        <v>805.7</v>
      </c>
      <c r="F157" s="87">
        <f t="shared" si="74"/>
        <v>0</v>
      </c>
      <c r="G157" s="87">
        <f t="shared" si="74"/>
        <v>0</v>
      </c>
      <c r="H157" s="87">
        <f t="shared" si="74"/>
        <v>0</v>
      </c>
      <c r="I157" s="87">
        <f t="shared" si="74"/>
        <v>0</v>
      </c>
      <c r="J157" s="87">
        <f t="shared" si="74"/>
        <v>0</v>
      </c>
      <c r="K157" s="87">
        <f t="shared" si="74"/>
        <v>0</v>
      </c>
      <c r="L157" s="87">
        <f t="shared" si="74"/>
        <v>0</v>
      </c>
      <c r="M157" s="87">
        <f t="shared" si="74"/>
        <v>0</v>
      </c>
      <c r="N157" s="87">
        <f t="shared" si="74"/>
        <v>0</v>
      </c>
      <c r="O157" s="87">
        <f t="shared" si="74"/>
        <v>0</v>
      </c>
      <c r="P157" s="87">
        <f t="shared" si="74"/>
        <v>0</v>
      </c>
    </row>
    <row r="158" spans="1:16" ht="25.5" hidden="1">
      <c r="A158" s="85"/>
      <c r="B158" s="50" t="s">
        <v>3</v>
      </c>
      <c r="C158" s="86" t="s">
        <v>98</v>
      </c>
      <c r="D158" s="87">
        <v>805.7</v>
      </c>
      <c r="E158" s="83">
        <f>D158+SUM(F158:P158)</f>
        <v>805.7</v>
      </c>
      <c r="F158" s="87"/>
      <c r="G158" s="87"/>
      <c r="H158" s="88"/>
      <c r="I158" s="88"/>
      <c r="J158" s="87"/>
      <c r="K158" s="89"/>
      <c r="L158" s="87"/>
      <c r="M158" s="87"/>
      <c r="N158" s="87"/>
      <c r="O158" s="87"/>
      <c r="P158" s="87"/>
    </row>
    <row r="159" spans="1:16" ht="25.5" hidden="1">
      <c r="A159" s="100" t="s">
        <v>295</v>
      </c>
      <c r="B159" s="50"/>
      <c r="C159" s="80" t="s">
        <v>126</v>
      </c>
      <c r="D159" s="87">
        <f>D160+D163+D166</f>
        <v>1201.8</v>
      </c>
      <c r="E159" s="87">
        <f aca="true" t="shared" si="75" ref="E159:P159">E160+E163+E166</f>
        <v>1201.8</v>
      </c>
      <c r="F159" s="87">
        <f t="shared" si="75"/>
        <v>0</v>
      </c>
      <c r="G159" s="87">
        <f t="shared" si="75"/>
        <v>0</v>
      </c>
      <c r="H159" s="87">
        <f t="shared" si="75"/>
        <v>0</v>
      </c>
      <c r="I159" s="87">
        <f t="shared" si="75"/>
        <v>0</v>
      </c>
      <c r="J159" s="87">
        <f t="shared" si="75"/>
        <v>0</v>
      </c>
      <c r="K159" s="87">
        <f t="shared" si="75"/>
        <v>0</v>
      </c>
      <c r="L159" s="87">
        <f t="shared" si="75"/>
        <v>0</v>
      </c>
      <c r="M159" s="87">
        <f t="shared" si="75"/>
        <v>0</v>
      </c>
      <c r="N159" s="87">
        <f t="shared" si="75"/>
        <v>0</v>
      </c>
      <c r="O159" s="87">
        <f t="shared" si="75"/>
        <v>0</v>
      </c>
      <c r="P159" s="87">
        <f t="shared" si="75"/>
        <v>0</v>
      </c>
    </row>
    <row r="160" spans="1:16" ht="38.25" hidden="1">
      <c r="A160" s="85" t="s">
        <v>296</v>
      </c>
      <c r="B160" s="50"/>
      <c r="C160" s="72" t="s">
        <v>299</v>
      </c>
      <c r="D160" s="87">
        <f>D161</f>
        <v>837.7</v>
      </c>
      <c r="E160" s="87">
        <f aca="true" t="shared" si="76" ref="E160:P161">E161</f>
        <v>837.7</v>
      </c>
      <c r="F160" s="87">
        <f t="shared" si="76"/>
        <v>0</v>
      </c>
      <c r="G160" s="87">
        <f t="shared" si="76"/>
        <v>0</v>
      </c>
      <c r="H160" s="87">
        <f t="shared" si="76"/>
        <v>0</v>
      </c>
      <c r="I160" s="87">
        <f t="shared" si="76"/>
        <v>0</v>
      </c>
      <c r="J160" s="87">
        <f t="shared" si="76"/>
        <v>0</v>
      </c>
      <c r="K160" s="87">
        <f t="shared" si="76"/>
        <v>0</v>
      </c>
      <c r="L160" s="87">
        <f t="shared" si="76"/>
        <v>0</v>
      </c>
      <c r="M160" s="87">
        <f t="shared" si="76"/>
        <v>0</v>
      </c>
      <c r="N160" s="87">
        <f t="shared" si="76"/>
        <v>0</v>
      </c>
      <c r="O160" s="87">
        <f t="shared" si="76"/>
        <v>0</v>
      </c>
      <c r="P160" s="87">
        <f t="shared" si="76"/>
        <v>0</v>
      </c>
    </row>
    <row r="161" spans="1:16" ht="25.5" hidden="1">
      <c r="A161" s="85" t="s">
        <v>297</v>
      </c>
      <c r="B161" s="50"/>
      <c r="C161" s="72" t="s">
        <v>275</v>
      </c>
      <c r="D161" s="87">
        <f>D162</f>
        <v>837.7</v>
      </c>
      <c r="E161" s="87">
        <f t="shared" si="76"/>
        <v>837.7</v>
      </c>
      <c r="F161" s="87">
        <f t="shared" si="76"/>
        <v>0</v>
      </c>
      <c r="G161" s="87">
        <f t="shared" si="76"/>
        <v>0</v>
      </c>
      <c r="H161" s="87">
        <f t="shared" si="76"/>
        <v>0</v>
      </c>
      <c r="I161" s="87">
        <f t="shared" si="76"/>
        <v>0</v>
      </c>
      <c r="J161" s="87">
        <f t="shared" si="76"/>
        <v>0</v>
      </c>
      <c r="K161" s="87">
        <f t="shared" si="76"/>
        <v>0</v>
      </c>
      <c r="L161" s="87">
        <f t="shared" si="76"/>
        <v>0</v>
      </c>
      <c r="M161" s="87">
        <f t="shared" si="76"/>
        <v>0</v>
      </c>
      <c r="N161" s="87">
        <f t="shared" si="76"/>
        <v>0</v>
      </c>
      <c r="O161" s="87">
        <f t="shared" si="76"/>
        <v>0</v>
      </c>
      <c r="P161" s="87">
        <f t="shared" si="76"/>
        <v>0</v>
      </c>
    </row>
    <row r="162" spans="1:16" ht="25.5" hidden="1">
      <c r="A162" s="85"/>
      <c r="B162" s="50" t="s">
        <v>11</v>
      </c>
      <c r="C162" s="86" t="s">
        <v>12</v>
      </c>
      <c r="D162" s="87">
        <v>837.7</v>
      </c>
      <c r="E162" s="83">
        <f>D162+SUM(F162:P162)</f>
        <v>837.7</v>
      </c>
      <c r="F162" s="87"/>
      <c r="G162" s="87"/>
      <c r="H162" s="88"/>
      <c r="I162" s="88"/>
      <c r="J162" s="87"/>
      <c r="K162" s="87"/>
      <c r="L162" s="87"/>
      <c r="M162" s="87"/>
      <c r="N162" s="87"/>
      <c r="O162" s="87"/>
      <c r="P162" s="87"/>
    </row>
    <row r="163" spans="1:16" ht="25.5" hidden="1">
      <c r="A163" s="85" t="s">
        <v>300</v>
      </c>
      <c r="B163" s="50"/>
      <c r="C163" s="72" t="s">
        <v>302</v>
      </c>
      <c r="D163" s="87">
        <f>D164</f>
        <v>150</v>
      </c>
      <c r="E163" s="87">
        <f aca="true" t="shared" si="77" ref="E163:P164">E164</f>
        <v>150</v>
      </c>
      <c r="F163" s="87">
        <f t="shared" si="77"/>
        <v>0</v>
      </c>
      <c r="G163" s="87">
        <f t="shared" si="77"/>
        <v>0</v>
      </c>
      <c r="H163" s="87">
        <f t="shared" si="77"/>
        <v>0</v>
      </c>
      <c r="I163" s="87">
        <f t="shared" si="77"/>
        <v>0</v>
      </c>
      <c r="J163" s="87">
        <f t="shared" si="77"/>
        <v>0</v>
      </c>
      <c r="K163" s="87">
        <f t="shared" si="77"/>
        <v>0</v>
      </c>
      <c r="L163" s="87">
        <f t="shared" si="77"/>
        <v>0</v>
      </c>
      <c r="M163" s="87">
        <f t="shared" si="77"/>
        <v>0</v>
      </c>
      <c r="N163" s="87">
        <f t="shared" si="77"/>
        <v>0</v>
      </c>
      <c r="O163" s="87">
        <f t="shared" si="77"/>
        <v>0</v>
      </c>
      <c r="P163" s="87">
        <f t="shared" si="77"/>
        <v>0</v>
      </c>
    </row>
    <row r="164" spans="1:16" ht="25.5" hidden="1">
      <c r="A164" s="85" t="s">
        <v>301</v>
      </c>
      <c r="B164" s="50"/>
      <c r="C164" s="72" t="s">
        <v>303</v>
      </c>
      <c r="D164" s="87">
        <f>D165</f>
        <v>150</v>
      </c>
      <c r="E164" s="87">
        <f t="shared" si="77"/>
        <v>150</v>
      </c>
      <c r="F164" s="87">
        <f t="shared" si="77"/>
        <v>0</v>
      </c>
      <c r="G164" s="87">
        <f t="shared" si="77"/>
        <v>0</v>
      </c>
      <c r="H164" s="87">
        <f t="shared" si="77"/>
        <v>0</v>
      </c>
      <c r="I164" s="87">
        <f t="shared" si="77"/>
        <v>0</v>
      </c>
      <c r="J164" s="87">
        <f t="shared" si="77"/>
        <v>0</v>
      </c>
      <c r="K164" s="87">
        <f t="shared" si="77"/>
        <v>0</v>
      </c>
      <c r="L164" s="87">
        <f t="shared" si="77"/>
        <v>0</v>
      </c>
      <c r="M164" s="87">
        <f t="shared" si="77"/>
        <v>0</v>
      </c>
      <c r="N164" s="87">
        <f t="shared" si="77"/>
        <v>0</v>
      </c>
      <c r="O164" s="87">
        <f t="shared" si="77"/>
        <v>0</v>
      </c>
      <c r="P164" s="87">
        <f t="shared" si="77"/>
        <v>0</v>
      </c>
    </row>
    <row r="165" spans="1:16" ht="25.5" hidden="1">
      <c r="A165" s="85"/>
      <c r="B165" s="50" t="s">
        <v>11</v>
      </c>
      <c r="C165" s="86" t="s">
        <v>12</v>
      </c>
      <c r="D165" s="87">
        <v>150</v>
      </c>
      <c r="E165" s="83">
        <f>D165+SUM(F165:P165)</f>
        <v>150</v>
      </c>
      <c r="F165" s="87"/>
      <c r="G165" s="87"/>
      <c r="H165" s="88"/>
      <c r="I165" s="88"/>
      <c r="J165" s="87"/>
      <c r="K165" s="87"/>
      <c r="L165" s="87"/>
      <c r="M165" s="87"/>
      <c r="N165" s="87"/>
      <c r="O165" s="87"/>
      <c r="P165" s="87"/>
    </row>
    <row r="166" spans="1:16" ht="25.5" hidden="1">
      <c r="A166" s="85" t="s">
        <v>304</v>
      </c>
      <c r="B166" s="50"/>
      <c r="C166" s="72" t="s">
        <v>306</v>
      </c>
      <c r="D166" s="87">
        <f>D167</f>
        <v>214.1</v>
      </c>
      <c r="E166" s="87">
        <f aca="true" t="shared" si="78" ref="E166:P167">E167</f>
        <v>214.1</v>
      </c>
      <c r="F166" s="87">
        <f t="shared" si="78"/>
        <v>0</v>
      </c>
      <c r="G166" s="87">
        <f t="shared" si="78"/>
        <v>0</v>
      </c>
      <c r="H166" s="87">
        <f t="shared" si="78"/>
        <v>0</v>
      </c>
      <c r="I166" s="87">
        <f t="shared" si="78"/>
        <v>0</v>
      </c>
      <c r="J166" s="87">
        <f t="shared" si="78"/>
        <v>0</v>
      </c>
      <c r="K166" s="87">
        <f t="shared" si="78"/>
        <v>0</v>
      </c>
      <c r="L166" s="87">
        <f t="shared" si="78"/>
        <v>0</v>
      </c>
      <c r="M166" s="87">
        <f t="shared" si="78"/>
        <v>0</v>
      </c>
      <c r="N166" s="87">
        <f t="shared" si="78"/>
        <v>0</v>
      </c>
      <c r="O166" s="87">
        <f t="shared" si="78"/>
        <v>0</v>
      </c>
      <c r="P166" s="87">
        <f t="shared" si="78"/>
        <v>0</v>
      </c>
    </row>
    <row r="167" spans="1:16" ht="12.75" hidden="1">
      <c r="A167" s="85" t="s">
        <v>305</v>
      </c>
      <c r="B167" s="50"/>
      <c r="C167" s="72" t="s">
        <v>285</v>
      </c>
      <c r="D167" s="87">
        <f>D168</f>
        <v>214.1</v>
      </c>
      <c r="E167" s="87">
        <f t="shared" si="78"/>
        <v>214.1</v>
      </c>
      <c r="F167" s="87">
        <f t="shared" si="78"/>
        <v>0</v>
      </c>
      <c r="G167" s="87">
        <f t="shared" si="78"/>
        <v>0</v>
      </c>
      <c r="H167" s="87">
        <f t="shared" si="78"/>
        <v>0</v>
      </c>
      <c r="I167" s="87">
        <f t="shared" si="78"/>
        <v>0</v>
      </c>
      <c r="J167" s="87">
        <f t="shared" si="78"/>
        <v>0</v>
      </c>
      <c r="K167" s="87">
        <f t="shared" si="78"/>
        <v>0</v>
      </c>
      <c r="L167" s="87">
        <f t="shared" si="78"/>
        <v>0</v>
      </c>
      <c r="M167" s="87">
        <f t="shared" si="78"/>
        <v>0</v>
      </c>
      <c r="N167" s="87">
        <f t="shared" si="78"/>
        <v>0</v>
      </c>
      <c r="O167" s="87">
        <f t="shared" si="78"/>
        <v>0</v>
      </c>
      <c r="P167" s="87">
        <f t="shared" si="78"/>
        <v>0</v>
      </c>
    </row>
    <row r="168" spans="1:16" ht="25.5" hidden="1">
      <c r="A168" s="85"/>
      <c r="B168" s="50" t="s">
        <v>3</v>
      </c>
      <c r="C168" s="86" t="s">
        <v>98</v>
      </c>
      <c r="D168" s="87">
        <v>214.1</v>
      </c>
      <c r="E168" s="83">
        <f>D168+SUM(F168:P168)</f>
        <v>214.1</v>
      </c>
      <c r="F168" s="87"/>
      <c r="G168" s="87"/>
      <c r="H168" s="88"/>
      <c r="I168" s="88"/>
      <c r="J168" s="87"/>
      <c r="K168" s="87"/>
      <c r="L168" s="87"/>
      <c r="M168" s="87"/>
      <c r="N168" s="87"/>
      <c r="O168" s="87"/>
      <c r="P168" s="87"/>
    </row>
    <row r="169" spans="1:16" ht="25.5" hidden="1">
      <c r="A169" s="100" t="s">
        <v>307</v>
      </c>
      <c r="B169" s="50"/>
      <c r="C169" s="80" t="s">
        <v>127</v>
      </c>
      <c r="D169" s="87">
        <f>D170+D173</f>
        <v>1779.8000000000002</v>
      </c>
      <c r="E169" s="87">
        <f aca="true" t="shared" si="79" ref="E169:P169">E170+E173</f>
        <v>1939.8000000000002</v>
      </c>
      <c r="F169" s="87">
        <f t="shared" si="79"/>
        <v>0</v>
      </c>
      <c r="G169" s="87">
        <f t="shared" si="79"/>
        <v>160</v>
      </c>
      <c r="H169" s="87">
        <f t="shared" si="79"/>
        <v>0</v>
      </c>
      <c r="I169" s="87">
        <f t="shared" si="79"/>
        <v>0</v>
      </c>
      <c r="J169" s="87">
        <f t="shared" si="79"/>
        <v>0</v>
      </c>
      <c r="K169" s="87">
        <f t="shared" si="79"/>
        <v>0</v>
      </c>
      <c r="L169" s="87">
        <f t="shared" si="79"/>
        <v>0</v>
      </c>
      <c r="M169" s="87">
        <f t="shared" si="79"/>
        <v>0</v>
      </c>
      <c r="N169" s="87">
        <f t="shared" si="79"/>
        <v>0</v>
      </c>
      <c r="O169" s="87">
        <f t="shared" si="79"/>
        <v>0</v>
      </c>
      <c r="P169" s="87">
        <f t="shared" si="79"/>
        <v>0</v>
      </c>
    </row>
    <row r="170" spans="1:16" ht="25.5" hidden="1">
      <c r="A170" s="85" t="s">
        <v>308</v>
      </c>
      <c r="B170" s="50"/>
      <c r="C170" s="72" t="s">
        <v>310</v>
      </c>
      <c r="D170" s="87">
        <f>D171</f>
        <v>1427.2</v>
      </c>
      <c r="E170" s="87">
        <f aca="true" t="shared" si="80" ref="E170:P171">E171</f>
        <v>1587.2</v>
      </c>
      <c r="F170" s="87">
        <f t="shared" si="80"/>
        <v>0</v>
      </c>
      <c r="G170" s="87">
        <f t="shared" si="80"/>
        <v>160</v>
      </c>
      <c r="H170" s="87">
        <f t="shared" si="80"/>
        <v>0</v>
      </c>
      <c r="I170" s="87">
        <f t="shared" si="80"/>
        <v>0</v>
      </c>
      <c r="J170" s="87">
        <f t="shared" si="80"/>
        <v>0</v>
      </c>
      <c r="K170" s="87">
        <f t="shared" si="80"/>
        <v>0</v>
      </c>
      <c r="L170" s="87">
        <f t="shared" si="80"/>
        <v>0</v>
      </c>
      <c r="M170" s="87">
        <f t="shared" si="80"/>
        <v>0</v>
      </c>
      <c r="N170" s="87">
        <f t="shared" si="80"/>
        <v>0</v>
      </c>
      <c r="O170" s="87">
        <f t="shared" si="80"/>
        <v>0</v>
      </c>
      <c r="P170" s="87">
        <f t="shared" si="80"/>
        <v>0</v>
      </c>
    </row>
    <row r="171" spans="1:16" ht="51" hidden="1">
      <c r="A171" s="85" t="s">
        <v>309</v>
      </c>
      <c r="B171" s="50"/>
      <c r="C171" s="72" t="s">
        <v>311</v>
      </c>
      <c r="D171" s="87">
        <f>D172</f>
        <v>1427.2</v>
      </c>
      <c r="E171" s="87">
        <f t="shared" si="80"/>
        <v>1587.2</v>
      </c>
      <c r="F171" s="87">
        <f t="shared" si="80"/>
        <v>0</v>
      </c>
      <c r="G171" s="87">
        <f t="shared" si="80"/>
        <v>160</v>
      </c>
      <c r="H171" s="87">
        <f t="shared" si="80"/>
        <v>0</v>
      </c>
      <c r="I171" s="87">
        <f t="shared" si="80"/>
        <v>0</v>
      </c>
      <c r="J171" s="87">
        <f t="shared" si="80"/>
        <v>0</v>
      </c>
      <c r="K171" s="87">
        <f t="shared" si="80"/>
        <v>0</v>
      </c>
      <c r="L171" s="87">
        <f t="shared" si="80"/>
        <v>0</v>
      </c>
      <c r="M171" s="87">
        <f t="shared" si="80"/>
        <v>0</v>
      </c>
      <c r="N171" s="87">
        <f t="shared" si="80"/>
        <v>0</v>
      </c>
      <c r="O171" s="87">
        <f t="shared" si="80"/>
        <v>0</v>
      </c>
      <c r="P171" s="87">
        <f t="shared" si="80"/>
        <v>0</v>
      </c>
    </row>
    <row r="172" spans="1:16" ht="25.5" hidden="1">
      <c r="A172" s="85"/>
      <c r="B172" s="50" t="s">
        <v>11</v>
      </c>
      <c r="C172" s="86" t="s">
        <v>12</v>
      </c>
      <c r="D172" s="87">
        <v>1427.2</v>
      </c>
      <c r="E172" s="83">
        <f>D172+SUM(F172:P172)</f>
        <v>1587.2</v>
      </c>
      <c r="F172" s="87"/>
      <c r="G172" s="87">
        <v>160</v>
      </c>
      <c r="H172" s="88"/>
      <c r="I172" s="88"/>
      <c r="J172" s="87"/>
      <c r="K172" s="87"/>
      <c r="L172" s="87"/>
      <c r="M172" s="87"/>
      <c r="N172" s="87"/>
      <c r="O172" s="87"/>
      <c r="P172" s="87"/>
    </row>
    <row r="173" spans="1:16" ht="25.5" hidden="1">
      <c r="A173" s="85" t="s">
        <v>312</v>
      </c>
      <c r="B173" s="50"/>
      <c r="C173" s="72" t="s">
        <v>314</v>
      </c>
      <c r="D173" s="87">
        <f>D174</f>
        <v>352.6</v>
      </c>
      <c r="E173" s="87">
        <f aca="true" t="shared" si="81" ref="E173:P174">E174</f>
        <v>352.6</v>
      </c>
      <c r="F173" s="87">
        <f t="shared" si="81"/>
        <v>0</v>
      </c>
      <c r="G173" s="87">
        <f t="shared" si="81"/>
        <v>0</v>
      </c>
      <c r="H173" s="87">
        <f t="shared" si="81"/>
        <v>0</v>
      </c>
      <c r="I173" s="87">
        <f t="shared" si="81"/>
        <v>0</v>
      </c>
      <c r="J173" s="87">
        <f t="shared" si="81"/>
        <v>0</v>
      </c>
      <c r="K173" s="87">
        <f t="shared" si="81"/>
        <v>0</v>
      </c>
      <c r="L173" s="87">
        <f t="shared" si="81"/>
        <v>0</v>
      </c>
      <c r="M173" s="87">
        <f t="shared" si="81"/>
        <v>0</v>
      </c>
      <c r="N173" s="87">
        <f t="shared" si="81"/>
        <v>0</v>
      </c>
      <c r="O173" s="87">
        <f t="shared" si="81"/>
        <v>0</v>
      </c>
      <c r="P173" s="87">
        <f t="shared" si="81"/>
        <v>0</v>
      </c>
    </row>
    <row r="174" spans="1:16" ht="51" hidden="1">
      <c r="A174" s="85" t="s">
        <v>313</v>
      </c>
      <c r="B174" s="50"/>
      <c r="C174" s="72" t="s">
        <v>311</v>
      </c>
      <c r="D174" s="87">
        <f>D175</f>
        <v>352.6</v>
      </c>
      <c r="E174" s="87">
        <f t="shared" si="81"/>
        <v>352.6</v>
      </c>
      <c r="F174" s="87">
        <f t="shared" si="81"/>
        <v>0</v>
      </c>
      <c r="G174" s="87">
        <f t="shared" si="81"/>
        <v>0</v>
      </c>
      <c r="H174" s="87">
        <f t="shared" si="81"/>
        <v>0</v>
      </c>
      <c r="I174" s="87">
        <f t="shared" si="81"/>
        <v>0</v>
      </c>
      <c r="J174" s="87">
        <f t="shared" si="81"/>
        <v>0</v>
      </c>
      <c r="K174" s="87">
        <f t="shared" si="81"/>
        <v>0</v>
      </c>
      <c r="L174" s="87">
        <f t="shared" si="81"/>
        <v>0</v>
      </c>
      <c r="M174" s="87">
        <f t="shared" si="81"/>
        <v>0</v>
      </c>
      <c r="N174" s="87">
        <f t="shared" si="81"/>
        <v>0</v>
      </c>
      <c r="O174" s="87">
        <f t="shared" si="81"/>
        <v>0</v>
      </c>
      <c r="P174" s="87">
        <f t="shared" si="81"/>
        <v>0</v>
      </c>
    </row>
    <row r="175" spans="1:16" ht="28.5" customHeight="1" hidden="1">
      <c r="A175" s="85"/>
      <c r="B175" s="50" t="s">
        <v>11</v>
      </c>
      <c r="C175" s="86" t="s">
        <v>12</v>
      </c>
      <c r="D175" s="87">
        <v>352.6</v>
      </c>
      <c r="E175" s="83">
        <f>D175+SUM(F175:P175)</f>
        <v>352.6</v>
      </c>
      <c r="F175" s="87"/>
      <c r="G175" s="87"/>
      <c r="H175" s="88"/>
      <c r="I175" s="88"/>
      <c r="J175" s="87"/>
      <c r="K175" s="87"/>
      <c r="L175" s="87"/>
      <c r="M175" s="87"/>
      <c r="N175" s="87"/>
      <c r="O175" s="87"/>
      <c r="P175" s="87"/>
    </row>
    <row r="176" spans="1:16" ht="51" hidden="1">
      <c r="A176" s="100" t="s">
        <v>315</v>
      </c>
      <c r="B176" s="50"/>
      <c r="C176" s="80" t="s">
        <v>128</v>
      </c>
      <c r="D176" s="154">
        <f>D177+D182</f>
        <v>5437.700000000001</v>
      </c>
      <c r="E176" s="154">
        <f aca="true" t="shared" si="82" ref="E176:P176">E177+E182</f>
        <v>5421.74</v>
      </c>
      <c r="F176" s="154">
        <f t="shared" si="82"/>
        <v>0</v>
      </c>
      <c r="G176" s="87">
        <f t="shared" si="82"/>
        <v>-15.96</v>
      </c>
      <c r="H176" s="87">
        <f t="shared" si="82"/>
        <v>0</v>
      </c>
      <c r="I176" s="87">
        <f t="shared" si="82"/>
        <v>0</v>
      </c>
      <c r="J176" s="87">
        <f t="shared" si="82"/>
        <v>0</v>
      </c>
      <c r="K176" s="87">
        <f t="shared" si="82"/>
        <v>0</v>
      </c>
      <c r="L176" s="87">
        <f t="shared" si="82"/>
        <v>0</v>
      </c>
      <c r="M176" s="87">
        <f t="shared" si="82"/>
        <v>0</v>
      </c>
      <c r="N176" s="87">
        <f t="shared" si="82"/>
        <v>0</v>
      </c>
      <c r="O176" s="87">
        <f t="shared" si="82"/>
        <v>0</v>
      </c>
      <c r="P176" s="87">
        <f t="shared" si="82"/>
        <v>0</v>
      </c>
    </row>
    <row r="177" spans="1:16" ht="30.75" customHeight="1" hidden="1">
      <c r="A177" s="85" t="s">
        <v>316</v>
      </c>
      <c r="B177" s="50"/>
      <c r="C177" s="72" t="s">
        <v>166</v>
      </c>
      <c r="D177" s="87">
        <f>D178</f>
        <v>3671.5000000000005</v>
      </c>
      <c r="E177" s="87">
        <f aca="true" t="shared" si="83" ref="E177:P177">E178</f>
        <v>3655.5400000000004</v>
      </c>
      <c r="F177" s="87">
        <f t="shared" si="83"/>
        <v>0</v>
      </c>
      <c r="G177" s="87">
        <f t="shared" si="83"/>
        <v>-15.96</v>
      </c>
      <c r="H177" s="87">
        <f t="shared" si="83"/>
        <v>0</v>
      </c>
      <c r="I177" s="87">
        <f t="shared" si="83"/>
        <v>0</v>
      </c>
      <c r="J177" s="87">
        <f t="shared" si="83"/>
        <v>0</v>
      </c>
      <c r="K177" s="87">
        <f t="shared" si="83"/>
        <v>0</v>
      </c>
      <c r="L177" s="87">
        <f t="shared" si="83"/>
        <v>0</v>
      </c>
      <c r="M177" s="87">
        <f t="shared" si="83"/>
        <v>0</v>
      </c>
      <c r="N177" s="87">
        <f t="shared" si="83"/>
        <v>0</v>
      </c>
      <c r="O177" s="87">
        <f t="shared" si="83"/>
        <v>0</v>
      </c>
      <c r="P177" s="87">
        <f t="shared" si="83"/>
        <v>0</v>
      </c>
    </row>
    <row r="178" spans="1:16" ht="30.75" customHeight="1" hidden="1">
      <c r="A178" s="85" t="s">
        <v>317</v>
      </c>
      <c r="B178" s="50"/>
      <c r="C178" s="72" t="s">
        <v>167</v>
      </c>
      <c r="D178" s="87">
        <f>D179+D180+D181</f>
        <v>3671.5000000000005</v>
      </c>
      <c r="E178" s="87">
        <f aca="true" t="shared" si="84" ref="E178:P178">E179+E180+E181</f>
        <v>3655.5400000000004</v>
      </c>
      <c r="F178" s="87">
        <f t="shared" si="84"/>
        <v>0</v>
      </c>
      <c r="G178" s="87">
        <f t="shared" si="84"/>
        <v>-15.96</v>
      </c>
      <c r="H178" s="87">
        <f t="shared" si="84"/>
        <v>0</v>
      </c>
      <c r="I178" s="87">
        <f t="shared" si="84"/>
        <v>0</v>
      </c>
      <c r="J178" s="87">
        <f t="shared" si="84"/>
        <v>0</v>
      </c>
      <c r="K178" s="87">
        <f t="shared" si="84"/>
        <v>0</v>
      </c>
      <c r="L178" s="87">
        <f t="shared" si="84"/>
        <v>0</v>
      </c>
      <c r="M178" s="87">
        <f t="shared" si="84"/>
        <v>0</v>
      </c>
      <c r="N178" s="87">
        <f t="shared" si="84"/>
        <v>0</v>
      </c>
      <c r="O178" s="87">
        <f t="shared" si="84"/>
        <v>0</v>
      </c>
      <c r="P178" s="87">
        <f t="shared" si="84"/>
        <v>0</v>
      </c>
    </row>
    <row r="179" spans="1:16" ht="51" hidden="1">
      <c r="A179" s="85"/>
      <c r="B179" s="50" t="s">
        <v>2</v>
      </c>
      <c r="C179" s="86" t="s">
        <v>97</v>
      </c>
      <c r="D179" s="87">
        <v>3341.3</v>
      </c>
      <c r="E179" s="83">
        <f>D179+SUM(F179:P179)</f>
        <v>3341.3</v>
      </c>
      <c r="F179" s="87"/>
      <c r="G179" s="87">
        <f>3341.3-3341.3</f>
        <v>0</v>
      </c>
      <c r="H179" s="88"/>
      <c r="I179" s="88"/>
      <c r="J179" s="87"/>
      <c r="K179" s="97"/>
      <c r="L179" s="87"/>
      <c r="M179" s="87"/>
      <c r="N179" s="87"/>
      <c r="O179" s="87"/>
      <c r="P179" s="87"/>
    </row>
    <row r="180" spans="1:16" ht="25.5" hidden="1">
      <c r="A180" s="85"/>
      <c r="B180" s="50" t="s">
        <v>3</v>
      </c>
      <c r="C180" s="86" t="s">
        <v>98</v>
      </c>
      <c r="D180" s="87">
        <v>314.8</v>
      </c>
      <c r="E180" s="83">
        <f>D180+SUM(F180:P180)</f>
        <v>298.84000000000003</v>
      </c>
      <c r="F180" s="87"/>
      <c r="G180" s="87">
        <f>314.8-314.8-15.96</f>
        <v>-15.96</v>
      </c>
      <c r="H180" s="88"/>
      <c r="I180" s="88"/>
      <c r="J180" s="87"/>
      <c r="K180" s="87"/>
      <c r="L180" s="87"/>
      <c r="M180" s="87"/>
      <c r="N180" s="87"/>
      <c r="O180" s="87"/>
      <c r="P180" s="87"/>
    </row>
    <row r="181" spans="1:16" ht="12.75" hidden="1">
      <c r="A181" s="85"/>
      <c r="B181" s="50" t="s">
        <v>4</v>
      </c>
      <c r="C181" s="86" t="s">
        <v>5</v>
      </c>
      <c r="D181" s="87">
        <v>15.4</v>
      </c>
      <c r="E181" s="83">
        <f>D181+SUM(F181:P181)</f>
        <v>15.4</v>
      </c>
      <c r="F181" s="87"/>
      <c r="G181" s="87">
        <f>15.4-15.4</f>
        <v>0</v>
      </c>
      <c r="H181" s="88"/>
      <c r="I181" s="88"/>
      <c r="J181" s="87"/>
      <c r="K181" s="87"/>
      <c r="L181" s="87"/>
      <c r="M181" s="87"/>
      <c r="N181" s="87"/>
      <c r="O181" s="87"/>
      <c r="P181" s="87"/>
    </row>
    <row r="182" spans="1:16" ht="25.5" hidden="1">
      <c r="A182" s="85" t="s">
        <v>319</v>
      </c>
      <c r="B182" s="50"/>
      <c r="C182" s="72" t="s">
        <v>502</v>
      </c>
      <c r="D182" s="87">
        <f>D183</f>
        <v>1766.1999999999998</v>
      </c>
      <c r="E182" s="87">
        <f aca="true" t="shared" si="85" ref="E182:P182">E183</f>
        <v>1766.1999999999998</v>
      </c>
      <c r="F182" s="87">
        <f t="shared" si="85"/>
        <v>0</v>
      </c>
      <c r="G182" s="87">
        <f t="shared" si="85"/>
        <v>0</v>
      </c>
      <c r="H182" s="87">
        <f t="shared" si="85"/>
        <v>0</v>
      </c>
      <c r="I182" s="87">
        <f t="shared" si="85"/>
        <v>0</v>
      </c>
      <c r="J182" s="87">
        <f t="shared" si="85"/>
        <v>0</v>
      </c>
      <c r="K182" s="87">
        <f t="shared" si="85"/>
        <v>0</v>
      </c>
      <c r="L182" s="87">
        <f t="shared" si="85"/>
        <v>0</v>
      </c>
      <c r="M182" s="87">
        <f t="shared" si="85"/>
        <v>0</v>
      </c>
      <c r="N182" s="87">
        <f t="shared" si="85"/>
        <v>0</v>
      </c>
      <c r="O182" s="87">
        <f t="shared" si="85"/>
        <v>0</v>
      </c>
      <c r="P182" s="87">
        <f t="shared" si="85"/>
        <v>0</v>
      </c>
    </row>
    <row r="183" spans="1:16" ht="25.5" hidden="1">
      <c r="A183" s="85" t="s">
        <v>318</v>
      </c>
      <c r="B183" s="50"/>
      <c r="C183" s="72" t="s">
        <v>275</v>
      </c>
      <c r="D183" s="87">
        <f>D184+D185</f>
        <v>1766.1999999999998</v>
      </c>
      <c r="E183" s="87">
        <f aca="true" t="shared" si="86" ref="E183:P183">E184+E185</f>
        <v>1766.1999999999998</v>
      </c>
      <c r="F183" s="87">
        <f t="shared" si="86"/>
        <v>0</v>
      </c>
      <c r="G183" s="87">
        <f t="shared" si="86"/>
        <v>0</v>
      </c>
      <c r="H183" s="87">
        <f t="shared" si="86"/>
        <v>0</v>
      </c>
      <c r="I183" s="87">
        <f t="shared" si="86"/>
        <v>0</v>
      </c>
      <c r="J183" s="87">
        <f t="shared" si="86"/>
        <v>0</v>
      </c>
      <c r="K183" s="87">
        <f t="shared" si="86"/>
        <v>0</v>
      </c>
      <c r="L183" s="87">
        <f t="shared" si="86"/>
        <v>0</v>
      </c>
      <c r="M183" s="87">
        <f t="shared" si="86"/>
        <v>0</v>
      </c>
      <c r="N183" s="87">
        <f t="shared" si="86"/>
        <v>0</v>
      </c>
      <c r="O183" s="87">
        <f t="shared" si="86"/>
        <v>0</v>
      </c>
      <c r="P183" s="87">
        <f t="shared" si="86"/>
        <v>0</v>
      </c>
    </row>
    <row r="184" spans="1:16" ht="51" hidden="1">
      <c r="A184" s="85"/>
      <c r="B184" s="50" t="s">
        <v>2</v>
      </c>
      <c r="C184" s="86" t="s">
        <v>97</v>
      </c>
      <c r="D184" s="87">
        <v>1570.6</v>
      </c>
      <c r="E184" s="83">
        <f>D184+SUM(F184:P184)</f>
        <v>1570.6</v>
      </c>
      <c r="F184" s="87"/>
      <c r="G184" s="87"/>
      <c r="H184" s="88"/>
      <c r="I184" s="88"/>
      <c r="J184" s="87"/>
      <c r="K184" s="87"/>
      <c r="L184" s="87"/>
      <c r="M184" s="87"/>
      <c r="N184" s="87"/>
      <c r="O184" s="87"/>
      <c r="P184" s="87"/>
    </row>
    <row r="185" spans="1:16" s="20" customFormat="1" ht="29.25" customHeight="1" hidden="1">
      <c r="A185" s="85"/>
      <c r="B185" s="50" t="s">
        <v>3</v>
      </c>
      <c r="C185" s="86" t="s">
        <v>98</v>
      </c>
      <c r="D185" s="83">
        <v>195.6</v>
      </c>
      <c r="E185" s="83">
        <f>D185+SUM(F185:P185)</f>
        <v>195.6</v>
      </c>
      <c r="F185" s="83"/>
      <c r="G185" s="83"/>
      <c r="H185" s="84"/>
      <c r="I185" s="84"/>
      <c r="J185" s="83"/>
      <c r="K185" s="83"/>
      <c r="L185" s="83"/>
      <c r="M185" s="83"/>
      <c r="N185" s="83"/>
      <c r="O185" s="83"/>
      <c r="P185" s="83"/>
    </row>
    <row r="186" spans="1:16" s="20" customFormat="1" ht="60" customHeight="1" hidden="1">
      <c r="A186" s="100" t="s">
        <v>492</v>
      </c>
      <c r="B186" s="117"/>
      <c r="C186" s="128" t="s">
        <v>495</v>
      </c>
      <c r="D186" s="83">
        <f>D187</f>
        <v>380</v>
      </c>
      <c r="E186" s="83">
        <f aca="true" t="shared" si="87" ref="E186:P188">E187</f>
        <v>380</v>
      </c>
      <c r="F186" s="83">
        <f t="shared" si="87"/>
        <v>0</v>
      </c>
      <c r="G186" s="83">
        <f t="shared" si="87"/>
        <v>0</v>
      </c>
      <c r="H186" s="83">
        <f t="shared" si="87"/>
        <v>0</v>
      </c>
      <c r="I186" s="83">
        <f t="shared" si="87"/>
        <v>0</v>
      </c>
      <c r="J186" s="83">
        <f t="shared" si="87"/>
        <v>0</v>
      </c>
      <c r="K186" s="83">
        <f t="shared" si="87"/>
        <v>0</v>
      </c>
      <c r="L186" s="83">
        <f t="shared" si="87"/>
        <v>0</v>
      </c>
      <c r="M186" s="83">
        <f t="shared" si="87"/>
        <v>0</v>
      </c>
      <c r="N186" s="83">
        <f t="shared" si="87"/>
        <v>0</v>
      </c>
      <c r="O186" s="83">
        <f t="shared" si="87"/>
        <v>0</v>
      </c>
      <c r="P186" s="83">
        <f t="shared" si="87"/>
        <v>0</v>
      </c>
    </row>
    <row r="187" spans="1:16" s="20" customFormat="1" ht="58.5" customHeight="1" hidden="1">
      <c r="A187" s="85" t="s">
        <v>493</v>
      </c>
      <c r="B187" s="50"/>
      <c r="C187" s="86" t="s">
        <v>196</v>
      </c>
      <c r="D187" s="83">
        <f>D188+D190</f>
        <v>380</v>
      </c>
      <c r="E187" s="83">
        <f aca="true" t="shared" si="88" ref="E187:P187">E188+E190</f>
        <v>380</v>
      </c>
      <c r="F187" s="83">
        <f t="shared" si="88"/>
        <v>0</v>
      </c>
      <c r="G187" s="83">
        <f t="shared" si="88"/>
        <v>0</v>
      </c>
      <c r="H187" s="83">
        <f t="shared" si="88"/>
        <v>0</v>
      </c>
      <c r="I187" s="83">
        <f t="shared" si="88"/>
        <v>0</v>
      </c>
      <c r="J187" s="83">
        <f t="shared" si="88"/>
        <v>0</v>
      </c>
      <c r="K187" s="83">
        <f t="shared" si="88"/>
        <v>0</v>
      </c>
      <c r="L187" s="83">
        <f t="shared" si="88"/>
        <v>0</v>
      </c>
      <c r="M187" s="83">
        <f t="shared" si="88"/>
        <v>0</v>
      </c>
      <c r="N187" s="83">
        <f t="shared" si="88"/>
        <v>0</v>
      </c>
      <c r="O187" s="83">
        <f t="shared" si="88"/>
        <v>0</v>
      </c>
      <c r="P187" s="83">
        <f t="shared" si="88"/>
        <v>0</v>
      </c>
    </row>
    <row r="188" spans="1:16" s="20" customFormat="1" ht="42" customHeight="1" hidden="1">
      <c r="A188" s="85" t="s">
        <v>494</v>
      </c>
      <c r="B188" s="50"/>
      <c r="C188" s="86" t="s">
        <v>583</v>
      </c>
      <c r="D188" s="83">
        <f>D189</f>
        <v>200</v>
      </c>
      <c r="E188" s="83">
        <f t="shared" si="87"/>
        <v>200</v>
      </c>
      <c r="F188" s="83">
        <f t="shared" si="87"/>
        <v>0</v>
      </c>
      <c r="G188" s="83">
        <f t="shared" si="87"/>
        <v>0</v>
      </c>
      <c r="H188" s="83">
        <f t="shared" si="87"/>
        <v>0</v>
      </c>
      <c r="I188" s="83">
        <f t="shared" si="87"/>
        <v>0</v>
      </c>
      <c r="J188" s="83">
        <f t="shared" si="87"/>
        <v>0</v>
      </c>
      <c r="K188" s="83">
        <f t="shared" si="87"/>
        <v>0</v>
      </c>
      <c r="L188" s="83">
        <f t="shared" si="87"/>
        <v>0</v>
      </c>
      <c r="M188" s="83">
        <f t="shared" si="87"/>
        <v>0</v>
      </c>
      <c r="N188" s="83">
        <f t="shared" si="87"/>
        <v>0</v>
      </c>
      <c r="O188" s="83">
        <f t="shared" si="87"/>
        <v>0</v>
      </c>
      <c r="P188" s="83">
        <f t="shared" si="87"/>
        <v>0</v>
      </c>
    </row>
    <row r="189" spans="1:16" s="20" customFormat="1" ht="29.25" customHeight="1" hidden="1">
      <c r="A189" s="85"/>
      <c r="B189" s="50" t="s">
        <v>11</v>
      </c>
      <c r="C189" s="86" t="s">
        <v>12</v>
      </c>
      <c r="D189" s="83">
        <f>100+100</f>
        <v>200</v>
      </c>
      <c r="E189" s="83">
        <f>D189+SUM(F189:P189)</f>
        <v>200</v>
      </c>
      <c r="F189" s="83"/>
      <c r="G189" s="83"/>
      <c r="H189" s="84"/>
      <c r="I189" s="84"/>
      <c r="J189" s="83"/>
      <c r="K189" s="83"/>
      <c r="L189" s="83"/>
      <c r="M189" s="83"/>
      <c r="N189" s="83"/>
      <c r="O189" s="83"/>
      <c r="P189" s="83"/>
    </row>
    <row r="190" spans="1:16" s="20" customFormat="1" ht="48" customHeight="1" hidden="1">
      <c r="A190" s="85" t="s">
        <v>572</v>
      </c>
      <c r="B190" s="50"/>
      <c r="C190" s="86" t="s">
        <v>573</v>
      </c>
      <c r="D190" s="83">
        <f>D191</f>
        <v>180</v>
      </c>
      <c r="E190" s="83">
        <f aca="true" t="shared" si="89" ref="E190:P190">E191</f>
        <v>180</v>
      </c>
      <c r="F190" s="83">
        <f t="shared" si="89"/>
        <v>0</v>
      </c>
      <c r="G190" s="83">
        <f t="shared" si="89"/>
        <v>0</v>
      </c>
      <c r="H190" s="83">
        <f t="shared" si="89"/>
        <v>0</v>
      </c>
      <c r="I190" s="83">
        <f t="shared" si="89"/>
        <v>0</v>
      </c>
      <c r="J190" s="83">
        <f t="shared" si="89"/>
        <v>0</v>
      </c>
      <c r="K190" s="83">
        <f t="shared" si="89"/>
        <v>0</v>
      </c>
      <c r="L190" s="83">
        <f t="shared" si="89"/>
        <v>0</v>
      </c>
      <c r="M190" s="83">
        <f t="shared" si="89"/>
        <v>0</v>
      </c>
      <c r="N190" s="83">
        <f t="shared" si="89"/>
        <v>0</v>
      </c>
      <c r="O190" s="83">
        <f t="shared" si="89"/>
        <v>0</v>
      </c>
      <c r="P190" s="83">
        <f t="shared" si="89"/>
        <v>0</v>
      </c>
    </row>
    <row r="191" spans="1:16" s="20" customFormat="1" ht="29.25" customHeight="1" hidden="1">
      <c r="A191" s="85"/>
      <c r="B191" s="50" t="s">
        <v>11</v>
      </c>
      <c r="C191" s="86" t="s">
        <v>12</v>
      </c>
      <c r="D191" s="83">
        <v>180</v>
      </c>
      <c r="E191" s="83">
        <f>D191+SUM(F191:P191)</f>
        <v>180</v>
      </c>
      <c r="F191" s="83"/>
      <c r="G191" s="83"/>
      <c r="H191" s="84"/>
      <c r="I191" s="84"/>
      <c r="J191" s="83"/>
      <c r="K191" s="83"/>
      <c r="L191" s="83"/>
      <c r="M191" s="83"/>
      <c r="N191" s="83"/>
      <c r="O191" s="83"/>
      <c r="P191" s="83"/>
    </row>
    <row r="192" spans="1:16" s="20" customFormat="1" ht="35.25" customHeight="1">
      <c r="A192" s="82" t="s">
        <v>320</v>
      </c>
      <c r="B192" s="11"/>
      <c r="C192" s="79" t="s">
        <v>129</v>
      </c>
      <c r="D192" s="90">
        <f>D193+D201+D210</f>
        <v>6438.9</v>
      </c>
      <c r="E192" s="90">
        <f aca="true" t="shared" si="90" ref="E192:P192">E193+E201+E210</f>
        <v>10862.21397</v>
      </c>
      <c r="F192" s="90">
        <f t="shared" si="90"/>
        <v>0</v>
      </c>
      <c r="G192" s="90">
        <f t="shared" si="90"/>
        <v>0</v>
      </c>
      <c r="H192" s="90">
        <f t="shared" si="90"/>
        <v>4645.81397</v>
      </c>
      <c r="I192" s="90">
        <f t="shared" si="90"/>
        <v>0</v>
      </c>
      <c r="J192" s="90">
        <f t="shared" si="90"/>
        <v>-222.5</v>
      </c>
      <c r="K192" s="90">
        <f t="shared" si="90"/>
        <v>0</v>
      </c>
      <c r="L192" s="90">
        <f t="shared" si="90"/>
        <v>0</v>
      </c>
      <c r="M192" s="90">
        <f t="shared" si="90"/>
        <v>0</v>
      </c>
      <c r="N192" s="90">
        <f t="shared" si="90"/>
        <v>0</v>
      </c>
      <c r="O192" s="90">
        <f t="shared" si="90"/>
        <v>0</v>
      </c>
      <c r="P192" s="90">
        <f t="shared" si="90"/>
        <v>0</v>
      </c>
    </row>
    <row r="193" spans="1:16" s="20" customFormat="1" ht="25.5" hidden="1">
      <c r="A193" s="100" t="s">
        <v>321</v>
      </c>
      <c r="B193" s="50"/>
      <c r="C193" s="80" t="s">
        <v>130</v>
      </c>
      <c r="D193" s="87">
        <f>D194</f>
        <v>800</v>
      </c>
      <c r="E193" s="87">
        <f aca="true" t="shared" si="91" ref="E193:P195">E194</f>
        <v>800</v>
      </c>
      <c r="F193" s="87">
        <f t="shared" si="91"/>
        <v>0</v>
      </c>
      <c r="G193" s="87">
        <f t="shared" si="91"/>
        <v>0</v>
      </c>
      <c r="H193" s="87">
        <f t="shared" si="91"/>
        <v>0</v>
      </c>
      <c r="I193" s="87">
        <f t="shared" si="91"/>
        <v>0</v>
      </c>
      <c r="J193" s="87">
        <f t="shared" si="91"/>
        <v>0</v>
      </c>
      <c r="K193" s="87">
        <f t="shared" si="91"/>
        <v>0</v>
      </c>
      <c r="L193" s="87">
        <f t="shared" si="91"/>
        <v>0</v>
      </c>
      <c r="M193" s="87">
        <f t="shared" si="91"/>
        <v>0</v>
      </c>
      <c r="N193" s="87">
        <f t="shared" si="91"/>
        <v>0</v>
      </c>
      <c r="O193" s="87">
        <f t="shared" si="91"/>
        <v>0</v>
      </c>
      <c r="P193" s="87">
        <f t="shared" si="91"/>
        <v>0</v>
      </c>
    </row>
    <row r="194" spans="1:16" s="20" customFormat="1" ht="25.5" hidden="1">
      <c r="A194" s="85" t="s">
        <v>322</v>
      </c>
      <c r="B194" s="50"/>
      <c r="C194" s="72" t="s">
        <v>327</v>
      </c>
      <c r="D194" s="87">
        <f>D195+D197+D199</f>
        <v>800</v>
      </c>
      <c r="E194" s="87">
        <f aca="true" t="shared" si="92" ref="E194:N194">E195+E197+E199</f>
        <v>800</v>
      </c>
      <c r="F194" s="87">
        <f t="shared" si="92"/>
        <v>0</v>
      </c>
      <c r="G194" s="87">
        <f t="shared" si="92"/>
        <v>0</v>
      </c>
      <c r="H194" s="87">
        <f t="shared" si="92"/>
        <v>0</v>
      </c>
      <c r="I194" s="87">
        <f t="shared" si="92"/>
        <v>0</v>
      </c>
      <c r="J194" s="87">
        <f t="shared" si="92"/>
        <v>0</v>
      </c>
      <c r="K194" s="87">
        <f t="shared" si="92"/>
        <v>0</v>
      </c>
      <c r="L194" s="87">
        <f t="shared" si="92"/>
        <v>0</v>
      </c>
      <c r="M194" s="87">
        <f t="shared" si="92"/>
        <v>0</v>
      </c>
      <c r="N194" s="87">
        <f t="shared" si="92"/>
        <v>0</v>
      </c>
      <c r="O194" s="87">
        <f>O195+O197</f>
        <v>0</v>
      </c>
      <c r="P194" s="87">
        <f>P195+P197</f>
        <v>0</v>
      </c>
    </row>
    <row r="195" spans="1:16" s="20" customFormat="1" ht="38.25" hidden="1">
      <c r="A195" s="85" t="s">
        <v>323</v>
      </c>
      <c r="B195" s="50"/>
      <c r="C195" s="72" t="s">
        <v>174</v>
      </c>
      <c r="D195" s="87">
        <f>D196</f>
        <v>0</v>
      </c>
      <c r="E195" s="87">
        <f t="shared" si="91"/>
        <v>0</v>
      </c>
      <c r="F195" s="87">
        <f t="shared" si="91"/>
        <v>0</v>
      </c>
      <c r="G195" s="87">
        <f t="shared" si="91"/>
        <v>0</v>
      </c>
      <c r="H195" s="87">
        <f t="shared" si="91"/>
        <v>0</v>
      </c>
      <c r="I195" s="87">
        <f t="shared" si="91"/>
        <v>0</v>
      </c>
      <c r="J195" s="87">
        <f t="shared" si="91"/>
        <v>0</v>
      </c>
      <c r="K195" s="87">
        <f t="shared" si="91"/>
        <v>0</v>
      </c>
      <c r="L195" s="87">
        <f t="shared" si="91"/>
        <v>0</v>
      </c>
      <c r="M195" s="87">
        <f t="shared" si="91"/>
        <v>0</v>
      </c>
      <c r="N195" s="87">
        <f t="shared" si="91"/>
        <v>0</v>
      </c>
      <c r="O195" s="87">
        <f t="shared" si="91"/>
        <v>0</v>
      </c>
      <c r="P195" s="87">
        <f t="shared" si="91"/>
        <v>0</v>
      </c>
    </row>
    <row r="196" spans="1:16" s="20" customFormat="1" ht="12.75" hidden="1">
      <c r="A196" s="85"/>
      <c r="B196" s="50" t="s">
        <v>9</v>
      </c>
      <c r="C196" s="86" t="s">
        <v>39</v>
      </c>
      <c r="D196" s="87"/>
      <c r="E196" s="83">
        <f>D196+SUM(F196:P196)</f>
        <v>0</v>
      </c>
      <c r="F196" s="87"/>
      <c r="G196" s="87"/>
      <c r="H196" s="88"/>
      <c r="I196" s="88"/>
      <c r="J196" s="87"/>
      <c r="K196" s="87"/>
      <c r="L196" s="87"/>
      <c r="M196" s="87"/>
      <c r="N196" s="87"/>
      <c r="O196" s="87"/>
      <c r="P196" s="87"/>
    </row>
    <row r="197" spans="1:16" s="20" customFormat="1" ht="25.5" hidden="1">
      <c r="A197" s="85" t="s">
        <v>463</v>
      </c>
      <c r="B197" s="50"/>
      <c r="C197" s="86" t="s">
        <v>464</v>
      </c>
      <c r="D197" s="87">
        <f>D198</f>
        <v>0</v>
      </c>
      <c r="E197" s="87">
        <f aca="true" t="shared" si="93" ref="E197:P197">E198</f>
        <v>0</v>
      </c>
      <c r="F197" s="87">
        <f t="shared" si="93"/>
        <v>0</v>
      </c>
      <c r="G197" s="87">
        <f t="shared" si="93"/>
        <v>0</v>
      </c>
      <c r="H197" s="87">
        <f t="shared" si="93"/>
        <v>0</v>
      </c>
      <c r="I197" s="87">
        <f t="shared" si="93"/>
        <v>0</v>
      </c>
      <c r="J197" s="87">
        <f t="shared" si="93"/>
        <v>0</v>
      </c>
      <c r="K197" s="87">
        <f t="shared" si="93"/>
        <v>0</v>
      </c>
      <c r="L197" s="87">
        <f t="shared" si="93"/>
        <v>0</v>
      </c>
      <c r="M197" s="87">
        <f t="shared" si="93"/>
        <v>0</v>
      </c>
      <c r="N197" s="87">
        <f t="shared" si="93"/>
        <v>0</v>
      </c>
      <c r="O197" s="87">
        <f t="shared" si="93"/>
        <v>0</v>
      </c>
      <c r="P197" s="87">
        <f t="shared" si="93"/>
        <v>0</v>
      </c>
    </row>
    <row r="198" spans="1:16" s="20" customFormat="1" ht="12.75" hidden="1">
      <c r="A198" s="85"/>
      <c r="B198" s="50" t="s">
        <v>9</v>
      </c>
      <c r="C198" s="86" t="s">
        <v>39</v>
      </c>
      <c r="D198" s="87"/>
      <c r="E198" s="83">
        <f>D198+SUM(F198:P198)</f>
        <v>0</v>
      </c>
      <c r="F198" s="87"/>
      <c r="G198" s="87"/>
      <c r="H198" s="88"/>
      <c r="I198" s="88"/>
      <c r="J198" s="87"/>
      <c r="K198" s="87"/>
      <c r="L198" s="87"/>
      <c r="M198" s="87"/>
      <c r="N198" s="87"/>
      <c r="O198" s="87"/>
      <c r="P198" s="87"/>
    </row>
    <row r="199" spans="1:16" s="20" customFormat="1" ht="25.5" hidden="1">
      <c r="A199" s="85" t="s">
        <v>526</v>
      </c>
      <c r="B199" s="50"/>
      <c r="C199" s="86" t="s">
        <v>464</v>
      </c>
      <c r="D199" s="87">
        <f>D200</f>
        <v>800</v>
      </c>
      <c r="E199" s="87">
        <f aca="true" t="shared" si="94" ref="E199:N199">E200</f>
        <v>800</v>
      </c>
      <c r="F199" s="87">
        <f t="shared" si="94"/>
        <v>0</v>
      </c>
      <c r="G199" s="87">
        <f t="shared" si="94"/>
        <v>0</v>
      </c>
      <c r="H199" s="87">
        <f t="shared" si="94"/>
        <v>0</v>
      </c>
      <c r="I199" s="87">
        <f t="shared" si="94"/>
        <v>0</v>
      </c>
      <c r="J199" s="87">
        <f t="shared" si="94"/>
        <v>0</v>
      </c>
      <c r="K199" s="87">
        <f t="shared" si="94"/>
        <v>0</v>
      </c>
      <c r="L199" s="87">
        <f t="shared" si="94"/>
        <v>0</v>
      </c>
      <c r="M199" s="87">
        <f t="shared" si="94"/>
        <v>0</v>
      </c>
      <c r="N199" s="87">
        <f t="shared" si="94"/>
        <v>0</v>
      </c>
      <c r="O199" s="87"/>
      <c r="P199" s="87"/>
    </row>
    <row r="200" spans="1:16" s="20" customFormat="1" ht="12.75" hidden="1">
      <c r="A200" s="85"/>
      <c r="B200" s="50" t="s">
        <v>9</v>
      </c>
      <c r="C200" s="86" t="s">
        <v>39</v>
      </c>
      <c r="D200" s="87">
        <v>800</v>
      </c>
      <c r="E200" s="83">
        <f>D200+SUM(F200:P200)</f>
        <v>800</v>
      </c>
      <c r="F200" s="87"/>
      <c r="G200" s="87"/>
      <c r="H200" s="88"/>
      <c r="I200" s="88"/>
      <c r="J200" s="87"/>
      <c r="K200" s="87"/>
      <c r="L200" s="87"/>
      <c r="M200" s="87"/>
      <c r="N200" s="87"/>
      <c r="O200" s="87"/>
      <c r="P200" s="87"/>
    </row>
    <row r="201" spans="1:16" s="20" customFormat="1" ht="25.5">
      <c r="A201" s="100" t="s">
        <v>324</v>
      </c>
      <c r="B201" s="50"/>
      <c r="C201" s="80" t="s">
        <v>131</v>
      </c>
      <c r="D201" s="87">
        <f>D202</f>
        <v>0</v>
      </c>
      <c r="E201" s="87">
        <f aca="true" t="shared" si="95" ref="E201:P201">E202</f>
        <v>4423.31397</v>
      </c>
      <c r="F201" s="87">
        <f t="shared" si="95"/>
        <v>0</v>
      </c>
      <c r="G201" s="87">
        <f t="shared" si="95"/>
        <v>0</v>
      </c>
      <c r="H201" s="87">
        <f t="shared" si="95"/>
        <v>4645.81397</v>
      </c>
      <c r="I201" s="87">
        <f t="shared" si="95"/>
        <v>0</v>
      </c>
      <c r="J201" s="87">
        <f t="shared" si="95"/>
        <v>-222.5</v>
      </c>
      <c r="K201" s="87">
        <f t="shared" si="95"/>
        <v>0</v>
      </c>
      <c r="L201" s="87">
        <f t="shared" si="95"/>
        <v>0</v>
      </c>
      <c r="M201" s="87">
        <f t="shared" si="95"/>
        <v>0</v>
      </c>
      <c r="N201" s="87">
        <f t="shared" si="95"/>
        <v>0</v>
      </c>
      <c r="O201" s="87">
        <f t="shared" si="95"/>
        <v>0</v>
      </c>
      <c r="P201" s="87">
        <f t="shared" si="95"/>
        <v>0</v>
      </c>
    </row>
    <row r="202" spans="1:16" s="20" customFormat="1" ht="29.25" customHeight="1">
      <c r="A202" s="85" t="s">
        <v>325</v>
      </c>
      <c r="B202" s="50"/>
      <c r="C202" s="124" t="s">
        <v>328</v>
      </c>
      <c r="D202" s="87">
        <f>D207+D203+D205</f>
        <v>0</v>
      </c>
      <c r="E202" s="87">
        <f aca="true" t="shared" si="96" ref="E202:P202">E207+E203+E205</f>
        <v>4423.31397</v>
      </c>
      <c r="F202" s="87">
        <f t="shared" si="96"/>
        <v>0</v>
      </c>
      <c r="G202" s="87">
        <f t="shared" si="96"/>
        <v>0</v>
      </c>
      <c r="H202" s="87">
        <f t="shared" si="96"/>
        <v>4645.81397</v>
      </c>
      <c r="I202" s="87">
        <f t="shared" si="96"/>
        <v>0</v>
      </c>
      <c r="J202" s="87">
        <f t="shared" si="96"/>
        <v>-222.5</v>
      </c>
      <c r="K202" s="87">
        <f t="shared" si="96"/>
        <v>0</v>
      </c>
      <c r="L202" s="87">
        <f t="shared" si="96"/>
        <v>0</v>
      </c>
      <c r="M202" s="87">
        <f t="shared" si="96"/>
        <v>0</v>
      </c>
      <c r="N202" s="87">
        <f t="shared" si="96"/>
        <v>0</v>
      </c>
      <c r="O202" s="87">
        <f t="shared" si="96"/>
        <v>0</v>
      </c>
      <c r="P202" s="87">
        <f t="shared" si="96"/>
        <v>0</v>
      </c>
    </row>
    <row r="203" spans="1:16" s="20" customFormat="1" ht="35.25" customHeight="1" hidden="1">
      <c r="A203" s="85" t="s">
        <v>439</v>
      </c>
      <c r="B203" s="50"/>
      <c r="C203" s="124" t="s">
        <v>612</v>
      </c>
      <c r="D203" s="87">
        <f>D204</f>
        <v>0</v>
      </c>
      <c r="E203" s="87">
        <f aca="true" t="shared" si="97" ref="E203:P203">E204</f>
        <v>0</v>
      </c>
      <c r="F203" s="87">
        <f t="shared" si="97"/>
        <v>0</v>
      </c>
      <c r="G203" s="87">
        <f t="shared" si="97"/>
        <v>0</v>
      </c>
      <c r="H203" s="87">
        <f t="shared" si="97"/>
        <v>0</v>
      </c>
      <c r="I203" s="87">
        <f t="shared" si="97"/>
        <v>0</v>
      </c>
      <c r="J203" s="87">
        <f t="shared" si="97"/>
        <v>0</v>
      </c>
      <c r="K203" s="87">
        <f t="shared" si="97"/>
        <v>0</v>
      </c>
      <c r="L203" s="87">
        <f t="shared" si="97"/>
        <v>0</v>
      </c>
      <c r="M203" s="87">
        <f t="shared" si="97"/>
        <v>0</v>
      </c>
      <c r="N203" s="87">
        <f t="shared" si="97"/>
        <v>0</v>
      </c>
      <c r="O203" s="87">
        <f t="shared" si="97"/>
        <v>0</v>
      </c>
      <c r="P203" s="87">
        <f t="shared" si="97"/>
        <v>0</v>
      </c>
    </row>
    <row r="204" spans="1:16" s="20" customFormat="1" ht="40.5" customHeight="1" hidden="1">
      <c r="A204" s="85"/>
      <c r="B204" s="50" t="s">
        <v>10</v>
      </c>
      <c r="C204" s="93" t="s">
        <v>102</v>
      </c>
      <c r="D204" s="87"/>
      <c r="E204" s="83">
        <f>D204+SUM(F204:P204)</f>
        <v>0</v>
      </c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</row>
    <row r="205" spans="1:16" s="20" customFormat="1" ht="33" customHeight="1" hidden="1">
      <c r="A205" s="85" t="s">
        <v>326</v>
      </c>
      <c r="B205" s="50"/>
      <c r="C205" s="124" t="s">
        <v>612</v>
      </c>
      <c r="D205" s="87">
        <f>D206</f>
        <v>0</v>
      </c>
      <c r="E205" s="87">
        <f aca="true" t="shared" si="98" ref="E205:P205">E206</f>
        <v>0</v>
      </c>
      <c r="F205" s="87">
        <f t="shared" si="98"/>
        <v>0</v>
      </c>
      <c r="G205" s="87">
        <f t="shared" si="98"/>
        <v>0</v>
      </c>
      <c r="H205" s="87">
        <f t="shared" si="98"/>
        <v>0</v>
      </c>
      <c r="I205" s="87">
        <f t="shared" si="98"/>
        <v>0</v>
      </c>
      <c r="J205" s="87">
        <f t="shared" si="98"/>
        <v>0</v>
      </c>
      <c r="K205" s="87">
        <f t="shared" si="98"/>
        <v>0</v>
      </c>
      <c r="L205" s="87">
        <f t="shared" si="98"/>
        <v>0</v>
      </c>
      <c r="M205" s="87">
        <f t="shared" si="98"/>
        <v>0</v>
      </c>
      <c r="N205" s="87">
        <f t="shared" si="98"/>
        <v>0</v>
      </c>
      <c r="O205" s="87">
        <f t="shared" si="98"/>
        <v>0</v>
      </c>
      <c r="P205" s="87">
        <f t="shared" si="98"/>
        <v>0</v>
      </c>
    </row>
    <row r="206" spans="1:16" s="20" customFormat="1" ht="39" customHeight="1" hidden="1">
      <c r="A206" s="85"/>
      <c r="B206" s="50" t="s">
        <v>10</v>
      </c>
      <c r="C206" s="93" t="s">
        <v>102</v>
      </c>
      <c r="D206" s="87"/>
      <c r="E206" s="83">
        <f>D206+SUM(F206:P206)</f>
        <v>0</v>
      </c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1:16" s="20" customFormat="1" ht="29.25" customHeight="1">
      <c r="A207" s="85" t="s">
        <v>429</v>
      </c>
      <c r="B207" s="50"/>
      <c r="C207" s="124" t="s">
        <v>612</v>
      </c>
      <c r="D207" s="87">
        <f>D208+D209</f>
        <v>0</v>
      </c>
      <c r="E207" s="87">
        <f aca="true" t="shared" si="99" ref="E207:P207">E208+E209</f>
        <v>4423.31397</v>
      </c>
      <c r="F207" s="89">
        <f t="shared" si="99"/>
        <v>0</v>
      </c>
      <c r="G207" s="87">
        <f t="shared" si="99"/>
        <v>0</v>
      </c>
      <c r="H207" s="87">
        <f t="shared" si="99"/>
        <v>4645.81397</v>
      </c>
      <c r="I207" s="87">
        <f t="shared" si="99"/>
        <v>0</v>
      </c>
      <c r="J207" s="87">
        <f t="shared" si="99"/>
        <v>-222.5</v>
      </c>
      <c r="K207" s="87">
        <f t="shared" si="99"/>
        <v>0</v>
      </c>
      <c r="L207" s="87">
        <f t="shared" si="99"/>
        <v>0</v>
      </c>
      <c r="M207" s="87">
        <f t="shared" si="99"/>
        <v>0</v>
      </c>
      <c r="N207" s="87">
        <f t="shared" si="99"/>
        <v>0</v>
      </c>
      <c r="O207" s="87">
        <f t="shared" si="99"/>
        <v>0</v>
      </c>
      <c r="P207" s="87">
        <f t="shared" si="99"/>
        <v>0</v>
      </c>
    </row>
    <row r="208" spans="1:16" s="20" customFormat="1" ht="21.75" customHeight="1" hidden="1">
      <c r="A208" s="85"/>
      <c r="B208" s="50" t="s">
        <v>6</v>
      </c>
      <c r="C208" s="86" t="s">
        <v>7</v>
      </c>
      <c r="D208" s="87"/>
      <c r="E208" s="83">
        <f>D208+SUM(F208:P208)</f>
        <v>0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1:16" s="20" customFormat="1" ht="38.25">
      <c r="A209" s="100"/>
      <c r="B209" s="50" t="s">
        <v>10</v>
      </c>
      <c r="C209" s="93" t="s">
        <v>102</v>
      </c>
      <c r="D209" s="87"/>
      <c r="E209" s="83">
        <f>D209+SUM(F209:P209)</f>
        <v>4423.31397</v>
      </c>
      <c r="F209" s="87"/>
      <c r="G209" s="87"/>
      <c r="H209" s="87">
        <v>4645.81397</v>
      </c>
      <c r="I209" s="87"/>
      <c r="J209" s="87">
        <v>-222.5</v>
      </c>
      <c r="K209" s="87"/>
      <c r="L209" s="87"/>
      <c r="M209" s="87"/>
      <c r="N209" s="87"/>
      <c r="O209" s="87"/>
      <c r="P209" s="87"/>
    </row>
    <row r="210" spans="1:16" s="20" customFormat="1" ht="51" hidden="1">
      <c r="A210" s="100" t="s">
        <v>331</v>
      </c>
      <c r="B210" s="50"/>
      <c r="C210" s="103" t="s">
        <v>132</v>
      </c>
      <c r="D210" s="87">
        <f>D211</f>
        <v>5638.9</v>
      </c>
      <c r="E210" s="87">
        <f aca="true" t="shared" si="100" ref="E210:P211">E211</f>
        <v>5638.9</v>
      </c>
      <c r="F210" s="87">
        <f t="shared" si="100"/>
        <v>0</v>
      </c>
      <c r="G210" s="87">
        <f t="shared" si="100"/>
        <v>0</v>
      </c>
      <c r="H210" s="87">
        <f t="shared" si="100"/>
        <v>0</v>
      </c>
      <c r="I210" s="87">
        <f t="shared" si="100"/>
        <v>0</v>
      </c>
      <c r="J210" s="87">
        <f t="shared" si="100"/>
        <v>0</v>
      </c>
      <c r="K210" s="87">
        <f t="shared" si="100"/>
        <v>0</v>
      </c>
      <c r="L210" s="87">
        <f t="shared" si="100"/>
        <v>0</v>
      </c>
      <c r="M210" s="87">
        <f t="shared" si="100"/>
        <v>0</v>
      </c>
      <c r="N210" s="87">
        <f t="shared" si="100"/>
        <v>0</v>
      </c>
      <c r="O210" s="87">
        <f t="shared" si="100"/>
        <v>0</v>
      </c>
      <c r="P210" s="87">
        <f t="shared" si="100"/>
        <v>0</v>
      </c>
    </row>
    <row r="211" spans="1:16" s="20" customFormat="1" ht="25.5" hidden="1">
      <c r="A211" s="85" t="s">
        <v>332</v>
      </c>
      <c r="B211" s="50"/>
      <c r="C211" s="72" t="s">
        <v>334</v>
      </c>
      <c r="D211" s="87">
        <f>D212</f>
        <v>5638.9</v>
      </c>
      <c r="E211" s="87">
        <f t="shared" si="100"/>
        <v>5638.9</v>
      </c>
      <c r="F211" s="87">
        <f t="shared" si="100"/>
        <v>0</v>
      </c>
      <c r="G211" s="87">
        <f t="shared" si="100"/>
        <v>0</v>
      </c>
      <c r="H211" s="87">
        <f t="shared" si="100"/>
        <v>0</v>
      </c>
      <c r="I211" s="87">
        <f t="shared" si="100"/>
        <v>0</v>
      </c>
      <c r="J211" s="87">
        <f t="shared" si="100"/>
        <v>0</v>
      </c>
      <c r="K211" s="87">
        <f t="shared" si="100"/>
        <v>0</v>
      </c>
      <c r="L211" s="87">
        <f t="shared" si="100"/>
        <v>0</v>
      </c>
      <c r="M211" s="87">
        <f t="shared" si="100"/>
        <v>0</v>
      </c>
      <c r="N211" s="87">
        <f t="shared" si="100"/>
        <v>0</v>
      </c>
      <c r="O211" s="87">
        <f t="shared" si="100"/>
        <v>0</v>
      </c>
      <c r="P211" s="87">
        <f t="shared" si="100"/>
        <v>0</v>
      </c>
    </row>
    <row r="212" spans="1:16" s="20" customFormat="1" ht="25.5" hidden="1">
      <c r="A212" s="85" t="s">
        <v>333</v>
      </c>
      <c r="B212" s="50"/>
      <c r="C212" s="72" t="s">
        <v>275</v>
      </c>
      <c r="D212" s="87">
        <f>D213+D214+D215</f>
        <v>5638.9</v>
      </c>
      <c r="E212" s="87">
        <f aca="true" t="shared" si="101" ref="E212:P212">E213+E214+E215</f>
        <v>5638.9</v>
      </c>
      <c r="F212" s="87">
        <f t="shared" si="101"/>
        <v>0</v>
      </c>
      <c r="G212" s="87">
        <f t="shared" si="101"/>
        <v>0</v>
      </c>
      <c r="H212" s="87">
        <f t="shared" si="101"/>
        <v>0</v>
      </c>
      <c r="I212" s="87">
        <f t="shared" si="101"/>
        <v>0</v>
      </c>
      <c r="J212" s="87">
        <f t="shared" si="101"/>
        <v>0</v>
      </c>
      <c r="K212" s="87">
        <f t="shared" si="101"/>
        <v>0</v>
      </c>
      <c r="L212" s="87">
        <f t="shared" si="101"/>
        <v>0</v>
      </c>
      <c r="M212" s="87">
        <f t="shared" si="101"/>
        <v>0</v>
      </c>
      <c r="N212" s="87">
        <f t="shared" si="101"/>
        <v>0</v>
      </c>
      <c r="O212" s="87">
        <f t="shared" si="101"/>
        <v>0</v>
      </c>
      <c r="P212" s="87">
        <f t="shared" si="101"/>
        <v>0</v>
      </c>
    </row>
    <row r="213" spans="1:16" s="20" customFormat="1" ht="51" hidden="1">
      <c r="A213" s="85"/>
      <c r="B213" s="50" t="s">
        <v>2</v>
      </c>
      <c r="C213" s="86" t="s">
        <v>97</v>
      </c>
      <c r="D213" s="87">
        <f>4603.7</f>
        <v>4603.7</v>
      </c>
      <c r="E213" s="83">
        <f>D213+SUM(F213:P213)</f>
        <v>4603.7</v>
      </c>
      <c r="F213" s="87"/>
      <c r="G213" s="87"/>
      <c r="H213" s="88"/>
      <c r="I213" s="88"/>
      <c r="J213" s="87"/>
      <c r="K213" s="87"/>
      <c r="L213" s="87"/>
      <c r="M213" s="87"/>
      <c r="N213" s="87"/>
      <c r="O213" s="87"/>
      <c r="P213" s="87"/>
    </row>
    <row r="214" spans="1:16" s="20" customFormat="1" ht="25.5" hidden="1">
      <c r="A214" s="85"/>
      <c r="B214" s="50" t="s">
        <v>3</v>
      </c>
      <c r="C214" s="86" t="s">
        <v>98</v>
      </c>
      <c r="D214" s="87">
        <f>1034.5</f>
        <v>1034.5</v>
      </c>
      <c r="E214" s="83">
        <f>D214+SUM(F214:P214)</f>
        <v>1034.5</v>
      </c>
      <c r="F214" s="87"/>
      <c r="G214" s="87"/>
      <c r="H214" s="88"/>
      <c r="I214" s="88"/>
      <c r="J214" s="87"/>
      <c r="K214" s="87"/>
      <c r="L214" s="87"/>
      <c r="M214" s="87"/>
      <c r="N214" s="87"/>
      <c r="O214" s="87"/>
      <c r="P214" s="87"/>
    </row>
    <row r="215" spans="1:16" s="20" customFormat="1" ht="12.75" hidden="1">
      <c r="A215" s="85"/>
      <c r="B215" s="50" t="s">
        <v>4</v>
      </c>
      <c r="C215" s="86" t="s">
        <v>5</v>
      </c>
      <c r="D215" s="87">
        <f>0.7</f>
        <v>0.7</v>
      </c>
      <c r="E215" s="83">
        <f>D215+SUM(F215:P215)</f>
        <v>0.7</v>
      </c>
      <c r="F215" s="87"/>
      <c r="G215" s="87"/>
      <c r="H215" s="88"/>
      <c r="I215" s="88"/>
      <c r="J215" s="87"/>
      <c r="K215" s="87"/>
      <c r="L215" s="87"/>
      <c r="M215" s="87"/>
      <c r="N215" s="87"/>
      <c r="O215" s="87"/>
      <c r="P215" s="87"/>
    </row>
    <row r="216" spans="1:17" s="20" customFormat="1" ht="53.25" customHeight="1" hidden="1">
      <c r="A216" s="82" t="s">
        <v>335</v>
      </c>
      <c r="B216" s="11"/>
      <c r="C216" s="102" t="s">
        <v>133</v>
      </c>
      <c r="D216" s="91">
        <f>D217+D236</f>
        <v>8500</v>
      </c>
      <c r="E216" s="91">
        <f aca="true" t="shared" si="102" ref="E216:P216">E217+E236</f>
        <v>36675.892</v>
      </c>
      <c r="F216" s="91">
        <f t="shared" si="102"/>
        <v>0</v>
      </c>
      <c r="G216" s="91">
        <f t="shared" si="102"/>
        <v>28175.892</v>
      </c>
      <c r="H216" s="91">
        <f t="shared" si="102"/>
        <v>0</v>
      </c>
      <c r="I216" s="91">
        <f t="shared" si="102"/>
        <v>0</v>
      </c>
      <c r="J216" s="91">
        <f t="shared" si="102"/>
        <v>0</v>
      </c>
      <c r="K216" s="91">
        <f t="shared" si="102"/>
        <v>0</v>
      </c>
      <c r="L216" s="91">
        <f t="shared" si="102"/>
        <v>0</v>
      </c>
      <c r="M216" s="91">
        <f t="shared" si="102"/>
        <v>0</v>
      </c>
      <c r="N216" s="91">
        <f t="shared" si="102"/>
        <v>0</v>
      </c>
      <c r="O216" s="91">
        <f t="shared" si="102"/>
        <v>0</v>
      </c>
      <c r="P216" s="91">
        <f t="shared" si="102"/>
        <v>0</v>
      </c>
      <c r="Q216" s="139"/>
    </row>
    <row r="217" spans="1:16" s="20" customFormat="1" ht="25.5" hidden="1">
      <c r="A217" s="100" t="s">
        <v>336</v>
      </c>
      <c r="B217" s="50"/>
      <c r="C217" s="103" t="s">
        <v>134</v>
      </c>
      <c r="D217" s="87">
        <f>D218+D221+D224+D227+D230+D233</f>
        <v>6500</v>
      </c>
      <c r="E217" s="87">
        <f aca="true" t="shared" si="103" ref="E217:P217">E218+E221+E224+E227+E230+E233</f>
        <v>6500</v>
      </c>
      <c r="F217" s="87">
        <f t="shared" si="103"/>
        <v>0</v>
      </c>
      <c r="G217" s="87">
        <f t="shared" si="103"/>
        <v>0</v>
      </c>
      <c r="H217" s="87">
        <f t="shared" si="103"/>
        <v>0</v>
      </c>
      <c r="I217" s="87">
        <f t="shared" si="103"/>
        <v>0</v>
      </c>
      <c r="J217" s="87">
        <f t="shared" si="103"/>
        <v>0</v>
      </c>
      <c r="K217" s="87">
        <f t="shared" si="103"/>
        <v>0</v>
      </c>
      <c r="L217" s="87">
        <f t="shared" si="103"/>
        <v>0</v>
      </c>
      <c r="M217" s="87">
        <f t="shared" si="103"/>
        <v>0</v>
      </c>
      <c r="N217" s="87">
        <f t="shared" si="103"/>
        <v>0</v>
      </c>
      <c r="O217" s="87">
        <f t="shared" si="103"/>
        <v>0</v>
      </c>
      <c r="P217" s="87">
        <f t="shared" si="103"/>
        <v>0</v>
      </c>
    </row>
    <row r="218" spans="1:16" s="20" customFormat="1" ht="76.5" hidden="1">
      <c r="A218" s="85" t="s">
        <v>337</v>
      </c>
      <c r="B218" s="50"/>
      <c r="C218" s="101" t="s">
        <v>339</v>
      </c>
      <c r="D218" s="87">
        <f>D219</f>
        <v>0</v>
      </c>
      <c r="E218" s="87">
        <f aca="true" t="shared" si="104" ref="E218:P219">E219</f>
        <v>0</v>
      </c>
      <c r="F218" s="87">
        <f t="shared" si="104"/>
        <v>0</v>
      </c>
      <c r="G218" s="87">
        <f t="shared" si="104"/>
        <v>0</v>
      </c>
      <c r="H218" s="87">
        <f t="shared" si="104"/>
        <v>0</v>
      </c>
      <c r="I218" s="87">
        <f t="shared" si="104"/>
        <v>0</v>
      </c>
      <c r="J218" s="87">
        <f t="shared" si="104"/>
        <v>0</v>
      </c>
      <c r="K218" s="87">
        <f t="shared" si="104"/>
        <v>0</v>
      </c>
      <c r="L218" s="87">
        <f t="shared" si="104"/>
        <v>0</v>
      </c>
      <c r="M218" s="87">
        <f t="shared" si="104"/>
        <v>0</v>
      </c>
      <c r="N218" s="87">
        <f t="shared" si="104"/>
        <v>0</v>
      </c>
      <c r="O218" s="87">
        <f t="shared" si="104"/>
        <v>0</v>
      </c>
      <c r="P218" s="87">
        <f t="shared" si="104"/>
        <v>0</v>
      </c>
    </row>
    <row r="219" spans="1:16" s="20" customFormat="1" ht="25.5" hidden="1">
      <c r="A219" s="85" t="s">
        <v>338</v>
      </c>
      <c r="B219" s="50"/>
      <c r="C219" s="101" t="s">
        <v>340</v>
      </c>
      <c r="D219" s="87">
        <f>D220</f>
        <v>0</v>
      </c>
      <c r="E219" s="87">
        <f t="shared" si="104"/>
        <v>0</v>
      </c>
      <c r="F219" s="87">
        <f t="shared" si="104"/>
        <v>0</v>
      </c>
      <c r="G219" s="87">
        <f t="shared" si="104"/>
        <v>0</v>
      </c>
      <c r="H219" s="87">
        <f t="shared" si="104"/>
        <v>0</v>
      </c>
      <c r="I219" s="87">
        <f t="shared" si="104"/>
        <v>0</v>
      </c>
      <c r="J219" s="87">
        <f t="shared" si="104"/>
        <v>0</v>
      </c>
      <c r="K219" s="87">
        <f t="shared" si="104"/>
        <v>0</v>
      </c>
      <c r="L219" s="87">
        <f t="shared" si="104"/>
        <v>0</v>
      </c>
      <c r="M219" s="87">
        <f t="shared" si="104"/>
        <v>0</v>
      </c>
      <c r="N219" s="87">
        <f t="shared" si="104"/>
        <v>0</v>
      </c>
      <c r="O219" s="87">
        <f t="shared" si="104"/>
        <v>0</v>
      </c>
      <c r="P219" s="87">
        <f t="shared" si="104"/>
        <v>0</v>
      </c>
    </row>
    <row r="220" spans="1:16" s="20" customFormat="1" ht="38.25" hidden="1">
      <c r="A220" s="85"/>
      <c r="B220" s="50" t="s">
        <v>10</v>
      </c>
      <c r="C220" s="134" t="s">
        <v>102</v>
      </c>
      <c r="D220" s="87"/>
      <c r="E220" s="83">
        <f>D220+SUM(F220:P220)</f>
        <v>0</v>
      </c>
      <c r="F220" s="87"/>
      <c r="G220" s="87"/>
      <c r="H220" s="88"/>
      <c r="I220" s="88"/>
      <c r="J220" s="87"/>
      <c r="K220" s="87"/>
      <c r="L220" s="87"/>
      <c r="M220" s="87"/>
      <c r="N220" s="87"/>
      <c r="O220" s="87"/>
      <c r="P220" s="87"/>
    </row>
    <row r="221" spans="1:16" s="20" customFormat="1" ht="38.25" hidden="1">
      <c r="A221" s="85" t="s">
        <v>341</v>
      </c>
      <c r="B221" s="50"/>
      <c r="C221" s="101" t="s">
        <v>158</v>
      </c>
      <c r="D221" s="87">
        <f>D222</f>
        <v>0</v>
      </c>
      <c r="E221" s="87">
        <f aca="true" t="shared" si="105" ref="E221:P222">E222</f>
        <v>0</v>
      </c>
      <c r="F221" s="87">
        <f t="shared" si="105"/>
        <v>0</v>
      </c>
      <c r="G221" s="87">
        <f t="shared" si="105"/>
        <v>0</v>
      </c>
      <c r="H221" s="87">
        <f t="shared" si="105"/>
        <v>0</v>
      </c>
      <c r="I221" s="87">
        <f t="shared" si="105"/>
        <v>0</v>
      </c>
      <c r="J221" s="87">
        <f t="shared" si="105"/>
        <v>0</v>
      </c>
      <c r="K221" s="87">
        <f t="shared" si="105"/>
        <v>0</v>
      </c>
      <c r="L221" s="87">
        <f t="shared" si="105"/>
        <v>0</v>
      </c>
      <c r="M221" s="87">
        <f t="shared" si="105"/>
        <v>0</v>
      </c>
      <c r="N221" s="87">
        <f t="shared" si="105"/>
        <v>0</v>
      </c>
      <c r="O221" s="87">
        <f t="shared" si="105"/>
        <v>0</v>
      </c>
      <c r="P221" s="87">
        <f t="shared" si="105"/>
        <v>0</v>
      </c>
    </row>
    <row r="222" spans="1:16" s="20" customFormat="1" ht="25.5" hidden="1">
      <c r="A222" s="85" t="s">
        <v>342</v>
      </c>
      <c r="B222" s="50"/>
      <c r="C222" s="101" t="s">
        <v>340</v>
      </c>
      <c r="D222" s="87">
        <f>D223</f>
        <v>0</v>
      </c>
      <c r="E222" s="87">
        <f t="shared" si="105"/>
        <v>0</v>
      </c>
      <c r="F222" s="87">
        <f t="shared" si="105"/>
        <v>0</v>
      </c>
      <c r="G222" s="87">
        <f t="shared" si="105"/>
        <v>0</v>
      </c>
      <c r="H222" s="87">
        <f t="shared" si="105"/>
        <v>0</v>
      </c>
      <c r="I222" s="87">
        <f t="shared" si="105"/>
        <v>0</v>
      </c>
      <c r="J222" s="87">
        <f t="shared" si="105"/>
        <v>0</v>
      </c>
      <c r="K222" s="87">
        <f t="shared" si="105"/>
        <v>0</v>
      </c>
      <c r="L222" s="87">
        <f t="shared" si="105"/>
        <v>0</v>
      </c>
      <c r="M222" s="87">
        <f t="shared" si="105"/>
        <v>0</v>
      </c>
      <c r="N222" s="87">
        <f t="shared" si="105"/>
        <v>0</v>
      </c>
      <c r="O222" s="87">
        <f t="shared" si="105"/>
        <v>0</v>
      </c>
      <c r="P222" s="87">
        <f t="shared" si="105"/>
        <v>0</v>
      </c>
    </row>
    <row r="223" spans="1:16" s="20" customFormat="1" ht="42" customHeight="1" hidden="1">
      <c r="A223" s="85"/>
      <c r="B223" s="50" t="s">
        <v>10</v>
      </c>
      <c r="C223" s="93" t="s">
        <v>102</v>
      </c>
      <c r="D223" s="87"/>
      <c r="E223" s="83">
        <f>D223+SUM(F223:P223)</f>
        <v>0</v>
      </c>
      <c r="F223" s="87"/>
      <c r="G223" s="87"/>
      <c r="H223" s="88"/>
      <c r="I223" s="88"/>
      <c r="J223" s="87"/>
      <c r="K223" s="87"/>
      <c r="L223" s="87"/>
      <c r="M223" s="89"/>
      <c r="N223" s="87"/>
      <c r="O223" s="87"/>
      <c r="P223" s="87"/>
    </row>
    <row r="224" spans="1:16" s="20" customFormat="1" ht="38.25" hidden="1">
      <c r="A224" s="85" t="s">
        <v>343</v>
      </c>
      <c r="B224" s="50"/>
      <c r="C224" s="101" t="s">
        <v>345</v>
      </c>
      <c r="D224" s="87">
        <f>D225</f>
        <v>0</v>
      </c>
      <c r="E224" s="87">
        <f aca="true" t="shared" si="106" ref="E224:P225">E225</f>
        <v>0</v>
      </c>
      <c r="F224" s="87">
        <f t="shared" si="106"/>
        <v>0</v>
      </c>
      <c r="G224" s="87">
        <f t="shared" si="106"/>
        <v>0</v>
      </c>
      <c r="H224" s="87">
        <f t="shared" si="106"/>
        <v>0</v>
      </c>
      <c r="I224" s="87">
        <f t="shared" si="106"/>
        <v>0</v>
      </c>
      <c r="J224" s="87">
        <f t="shared" si="106"/>
        <v>0</v>
      </c>
      <c r="K224" s="87">
        <f t="shared" si="106"/>
        <v>0</v>
      </c>
      <c r="L224" s="87">
        <f t="shared" si="106"/>
        <v>0</v>
      </c>
      <c r="M224" s="87">
        <f t="shared" si="106"/>
        <v>0</v>
      </c>
      <c r="N224" s="87">
        <f t="shared" si="106"/>
        <v>0</v>
      </c>
      <c r="O224" s="87">
        <f t="shared" si="106"/>
        <v>0</v>
      </c>
      <c r="P224" s="87">
        <f t="shared" si="106"/>
        <v>0</v>
      </c>
    </row>
    <row r="225" spans="1:16" s="20" customFormat="1" ht="25.5" hidden="1">
      <c r="A225" s="85" t="s">
        <v>344</v>
      </c>
      <c r="B225" s="50"/>
      <c r="C225" s="101" t="s">
        <v>340</v>
      </c>
      <c r="D225" s="87">
        <f>D226</f>
        <v>0</v>
      </c>
      <c r="E225" s="87">
        <f t="shared" si="106"/>
        <v>0</v>
      </c>
      <c r="F225" s="87">
        <f t="shared" si="106"/>
        <v>0</v>
      </c>
      <c r="G225" s="87">
        <f t="shared" si="106"/>
        <v>0</v>
      </c>
      <c r="H225" s="87">
        <f t="shared" si="106"/>
        <v>0</v>
      </c>
      <c r="I225" s="87">
        <f t="shared" si="106"/>
        <v>0</v>
      </c>
      <c r="J225" s="87">
        <f t="shared" si="106"/>
        <v>0</v>
      </c>
      <c r="K225" s="87">
        <f t="shared" si="106"/>
        <v>0</v>
      </c>
      <c r="L225" s="87">
        <f t="shared" si="106"/>
        <v>0</v>
      </c>
      <c r="M225" s="87">
        <f t="shared" si="106"/>
        <v>0</v>
      </c>
      <c r="N225" s="87">
        <f t="shared" si="106"/>
        <v>0</v>
      </c>
      <c r="O225" s="87">
        <f t="shared" si="106"/>
        <v>0</v>
      </c>
      <c r="P225" s="87">
        <f t="shared" si="106"/>
        <v>0</v>
      </c>
    </row>
    <row r="226" spans="1:16" s="20" customFormat="1" ht="38.25" hidden="1">
      <c r="A226" s="85"/>
      <c r="B226" s="50" t="s">
        <v>10</v>
      </c>
      <c r="C226" s="93" t="s">
        <v>102</v>
      </c>
      <c r="D226" s="87"/>
      <c r="E226" s="83">
        <f>D226+SUM(F226:P226)</f>
        <v>0</v>
      </c>
      <c r="F226" s="87"/>
      <c r="G226" s="87"/>
      <c r="H226" s="88"/>
      <c r="I226" s="88"/>
      <c r="J226" s="87"/>
      <c r="K226" s="87"/>
      <c r="L226" s="87"/>
      <c r="M226" s="89"/>
      <c r="N226" s="87"/>
      <c r="O226" s="87"/>
      <c r="P226" s="87"/>
    </row>
    <row r="227" spans="1:16" s="20" customFormat="1" ht="51" hidden="1">
      <c r="A227" s="85" t="s">
        <v>346</v>
      </c>
      <c r="B227" s="50"/>
      <c r="C227" s="93" t="s">
        <v>348</v>
      </c>
      <c r="D227" s="87">
        <f>D228</f>
        <v>0</v>
      </c>
      <c r="E227" s="87">
        <f aca="true" t="shared" si="107" ref="E227:P228">E228</f>
        <v>0</v>
      </c>
      <c r="F227" s="87">
        <f t="shared" si="107"/>
        <v>0</v>
      </c>
      <c r="G227" s="87">
        <f t="shared" si="107"/>
        <v>0</v>
      </c>
      <c r="H227" s="87">
        <f t="shared" si="107"/>
        <v>0</v>
      </c>
      <c r="I227" s="87">
        <f t="shared" si="107"/>
        <v>0</v>
      </c>
      <c r="J227" s="87">
        <f t="shared" si="107"/>
        <v>0</v>
      </c>
      <c r="K227" s="87">
        <f t="shared" si="107"/>
        <v>0</v>
      </c>
      <c r="L227" s="87">
        <f t="shared" si="107"/>
        <v>0</v>
      </c>
      <c r="M227" s="87">
        <f t="shared" si="107"/>
        <v>0</v>
      </c>
      <c r="N227" s="87">
        <f t="shared" si="107"/>
        <v>0</v>
      </c>
      <c r="O227" s="87">
        <f t="shared" si="107"/>
        <v>0</v>
      </c>
      <c r="P227" s="87">
        <f t="shared" si="107"/>
        <v>0</v>
      </c>
    </row>
    <row r="228" spans="1:16" s="20" customFormat="1" ht="25.5" hidden="1">
      <c r="A228" s="85" t="s">
        <v>347</v>
      </c>
      <c r="B228" s="50"/>
      <c r="C228" s="93" t="s">
        <v>340</v>
      </c>
      <c r="D228" s="87">
        <f>D229</f>
        <v>0</v>
      </c>
      <c r="E228" s="87">
        <f t="shared" si="107"/>
        <v>0</v>
      </c>
      <c r="F228" s="87">
        <f t="shared" si="107"/>
        <v>0</v>
      </c>
      <c r="G228" s="87">
        <f t="shared" si="107"/>
        <v>0</v>
      </c>
      <c r="H228" s="87">
        <f t="shared" si="107"/>
        <v>0</v>
      </c>
      <c r="I228" s="87">
        <f t="shared" si="107"/>
        <v>0</v>
      </c>
      <c r="J228" s="87">
        <f t="shared" si="107"/>
        <v>0</v>
      </c>
      <c r="K228" s="87">
        <f t="shared" si="107"/>
        <v>0</v>
      </c>
      <c r="L228" s="87">
        <f t="shared" si="107"/>
        <v>0</v>
      </c>
      <c r="M228" s="87">
        <f t="shared" si="107"/>
        <v>0</v>
      </c>
      <c r="N228" s="87">
        <f t="shared" si="107"/>
        <v>0</v>
      </c>
      <c r="O228" s="87">
        <f t="shared" si="107"/>
        <v>0</v>
      </c>
      <c r="P228" s="87">
        <f t="shared" si="107"/>
        <v>0</v>
      </c>
    </row>
    <row r="229" spans="1:16" s="20" customFormat="1" ht="38.25" hidden="1">
      <c r="A229" s="85"/>
      <c r="B229" s="50" t="s">
        <v>10</v>
      </c>
      <c r="C229" s="93" t="s">
        <v>102</v>
      </c>
      <c r="D229" s="87"/>
      <c r="E229" s="83">
        <f>D229+SUM(F229:P229)</f>
        <v>0</v>
      </c>
      <c r="F229" s="87"/>
      <c r="G229" s="87"/>
      <c r="H229" s="88"/>
      <c r="I229" s="88"/>
      <c r="J229" s="87"/>
      <c r="K229" s="87"/>
      <c r="L229" s="87"/>
      <c r="M229" s="89"/>
      <c r="N229" s="87"/>
      <c r="O229" s="87"/>
      <c r="P229" s="87"/>
    </row>
    <row r="230" spans="1:16" s="20" customFormat="1" ht="38.25" hidden="1">
      <c r="A230" s="85" t="s">
        <v>488</v>
      </c>
      <c r="B230" s="50"/>
      <c r="C230" s="93" t="s">
        <v>490</v>
      </c>
      <c r="D230" s="87">
        <f>D231</f>
        <v>0</v>
      </c>
      <c r="E230" s="87">
        <f aca="true" t="shared" si="108" ref="E230:P231">E231</f>
        <v>0</v>
      </c>
      <c r="F230" s="87">
        <f t="shared" si="108"/>
        <v>0</v>
      </c>
      <c r="G230" s="87">
        <f t="shared" si="108"/>
        <v>0</v>
      </c>
      <c r="H230" s="87">
        <f t="shared" si="108"/>
        <v>0</v>
      </c>
      <c r="I230" s="87">
        <f t="shared" si="108"/>
        <v>0</v>
      </c>
      <c r="J230" s="87">
        <f t="shared" si="108"/>
        <v>0</v>
      </c>
      <c r="K230" s="87">
        <f t="shared" si="108"/>
        <v>0</v>
      </c>
      <c r="L230" s="87">
        <f t="shared" si="108"/>
        <v>0</v>
      </c>
      <c r="M230" s="87">
        <f t="shared" si="108"/>
        <v>0</v>
      </c>
      <c r="N230" s="87">
        <f t="shared" si="108"/>
        <v>0</v>
      </c>
      <c r="O230" s="87">
        <f t="shared" si="108"/>
        <v>0</v>
      </c>
      <c r="P230" s="87">
        <f t="shared" si="108"/>
        <v>0</v>
      </c>
    </row>
    <row r="231" spans="1:16" s="20" customFormat="1" ht="25.5" hidden="1">
      <c r="A231" s="85" t="s">
        <v>489</v>
      </c>
      <c r="B231" s="50"/>
      <c r="C231" s="93" t="s">
        <v>491</v>
      </c>
      <c r="D231" s="87">
        <f>D232</f>
        <v>0</v>
      </c>
      <c r="E231" s="87">
        <f t="shared" si="108"/>
        <v>0</v>
      </c>
      <c r="F231" s="87">
        <f t="shared" si="108"/>
        <v>0</v>
      </c>
      <c r="G231" s="87">
        <f t="shared" si="108"/>
        <v>0</v>
      </c>
      <c r="H231" s="87">
        <f t="shared" si="108"/>
        <v>0</v>
      </c>
      <c r="I231" s="87">
        <f t="shared" si="108"/>
        <v>0</v>
      </c>
      <c r="J231" s="87">
        <f t="shared" si="108"/>
        <v>0</v>
      </c>
      <c r="K231" s="87">
        <f t="shared" si="108"/>
        <v>0</v>
      </c>
      <c r="L231" s="87">
        <f t="shared" si="108"/>
        <v>0</v>
      </c>
      <c r="M231" s="87">
        <f t="shared" si="108"/>
        <v>0</v>
      </c>
      <c r="N231" s="87">
        <f t="shared" si="108"/>
        <v>0</v>
      </c>
      <c r="O231" s="87">
        <f t="shared" si="108"/>
        <v>0</v>
      </c>
      <c r="P231" s="87">
        <f t="shared" si="108"/>
        <v>0</v>
      </c>
    </row>
    <row r="232" spans="1:16" s="20" customFormat="1" ht="38.25" hidden="1">
      <c r="A232" s="85"/>
      <c r="B232" s="50" t="s">
        <v>10</v>
      </c>
      <c r="C232" s="93" t="s">
        <v>102</v>
      </c>
      <c r="D232" s="87"/>
      <c r="E232" s="83">
        <f>D232+SUM(F232:P232)</f>
        <v>0</v>
      </c>
      <c r="F232" s="87"/>
      <c r="G232" s="87"/>
      <c r="H232" s="88"/>
      <c r="I232" s="88"/>
      <c r="J232" s="87"/>
      <c r="K232" s="87"/>
      <c r="L232" s="87"/>
      <c r="M232" s="89"/>
      <c r="N232" s="87"/>
      <c r="O232" s="87"/>
      <c r="P232" s="87"/>
    </row>
    <row r="233" spans="1:16" s="20" customFormat="1" ht="51" hidden="1">
      <c r="A233" s="85" t="s">
        <v>554</v>
      </c>
      <c r="B233" s="50"/>
      <c r="C233" s="93" t="s">
        <v>590</v>
      </c>
      <c r="D233" s="87">
        <f>D234</f>
        <v>6500</v>
      </c>
      <c r="E233" s="87">
        <f aca="true" t="shared" si="109" ref="E233:P234">E234</f>
        <v>6500</v>
      </c>
      <c r="F233" s="87">
        <f t="shared" si="109"/>
        <v>0</v>
      </c>
      <c r="G233" s="87">
        <f t="shared" si="109"/>
        <v>0</v>
      </c>
      <c r="H233" s="87">
        <f t="shared" si="109"/>
        <v>0</v>
      </c>
      <c r="I233" s="87">
        <f t="shared" si="109"/>
        <v>0</v>
      </c>
      <c r="J233" s="87">
        <f t="shared" si="109"/>
        <v>0</v>
      </c>
      <c r="K233" s="87">
        <f t="shared" si="109"/>
        <v>0</v>
      </c>
      <c r="L233" s="87">
        <f t="shared" si="109"/>
        <v>0</v>
      </c>
      <c r="M233" s="87">
        <f t="shared" si="109"/>
        <v>0</v>
      </c>
      <c r="N233" s="87">
        <f t="shared" si="109"/>
        <v>0</v>
      </c>
      <c r="O233" s="87">
        <f t="shared" si="109"/>
        <v>0</v>
      </c>
      <c r="P233" s="87">
        <f t="shared" si="109"/>
        <v>0</v>
      </c>
    </row>
    <row r="234" spans="1:16" s="20" customFormat="1" ht="25.5" hidden="1">
      <c r="A234" s="85" t="s">
        <v>555</v>
      </c>
      <c r="B234" s="50"/>
      <c r="C234" s="93" t="s">
        <v>340</v>
      </c>
      <c r="D234" s="87">
        <f>D235</f>
        <v>6500</v>
      </c>
      <c r="E234" s="87">
        <f t="shared" si="109"/>
        <v>6500</v>
      </c>
      <c r="F234" s="87">
        <f t="shared" si="109"/>
        <v>0</v>
      </c>
      <c r="G234" s="87">
        <f t="shared" si="109"/>
        <v>0</v>
      </c>
      <c r="H234" s="87">
        <f t="shared" si="109"/>
        <v>0</v>
      </c>
      <c r="I234" s="87">
        <f t="shared" si="109"/>
        <v>0</v>
      </c>
      <c r="J234" s="87">
        <f t="shared" si="109"/>
        <v>0</v>
      </c>
      <c r="K234" s="87">
        <f t="shared" si="109"/>
        <v>0</v>
      </c>
      <c r="L234" s="87">
        <f t="shared" si="109"/>
        <v>0</v>
      </c>
      <c r="M234" s="87">
        <f t="shared" si="109"/>
        <v>0</v>
      </c>
      <c r="N234" s="87">
        <f t="shared" si="109"/>
        <v>0</v>
      </c>
      <c r="O234" s="87">
        <f t="shared" si="109"/>
        <v>0</v>
      </c>
      <c r="P234" s="87">
        <f t="shared" si="109"/>
        <v>0</v>
      </c>
    </row>
    <row r="235" spans="1:16" s="20" customFormat="1" ht="38.25" hidden="1">
      <c r="A235" s="85"/>
      <c r="B235" s="50" t="s">
        <v>10</v>
      </c>
      <c r="C235" s="93" t="s">
        <v>102</v>
      </c>
      <c r="D235" s="87">
        <v>6500</v>
      </c>
      <c r="E235" s="83">
        <f>D235+SUM(F235:P235)</f>
        <v>6500</v>
      </c>
      <c r="F235" s="87"/>
      <c r="G235" s="87"/>
      <c r="H235" s="88"/>
      <c r="I235" s="88"/>
      <c r="J235" s="87"/>
      <c r="K235" s="87"/>
      <c r="L235" s="87"/>
      <c r="M235" s="89"/>
      <c r="N235" s="87"/>
      <c r="O235" s="87"/>
      <c r="P235" s="87"/>
    </row>
    <row r="236" spans="1:16" s="20" customFormat="1" ht="45" customHeight="1" hidden="1">
      <c r="A236" s="100" t="s">
        <v>349</v>
      </c>
      <c r="B236" s="50"/>
      <c r="C236" s="103" t="s">
        <v>135</v>
      </c>
      <c r="D236" s="87">
        <f>D237+D246+D249+D252+D255+D258+D261+D264</f>
        <v>2000</v>
      </c>
      <c r="E236" s="87">
        <f aca="true" t="shared" si="110" ref="E236:P236">E237+E246+E249+E252+E255+E258+E261+E264</f>
        <v>30175.892</v>
      </c>
      <c r="F236" s="87">
        <f t="shared" si="110"/>
        <v>0</v>
      </c>
      <c r="G236" s="87">
        <f t="shared" si="110"/>
        <v>28175.892</v>
      </c>
      <c r="H236" s="87">
        <f t="shared" si="110"/>
        <v>0</v>
      </c>
      <c r="I236" s="87">
        <f t="shared" si="110"/>
        <v>0</v>
      </c>
      <c r="J236" s="87">
        <f t="shared" si="110"/>
        <v>0</v>
      </c>
      <c r="K236" s="87">
        <f t="shared" si="110"/>
        <v>0</v>
      </c>
      <c r="L236" s="87">
        <f t="shared" si="110"/>
        <v>0</v>
      </c>
      <c r="M236" s="87">
        <f t="shared" si="110"/>
        <v>0</v>
      </c>
      <c r="N236" s="87">
        <f t="shared" si="110"/>
        <v>0</v>
      </c>
      <c r="O236" s="87">
        <f t="shared" si="110"/>
        <v>0</v>
      </c>
      <c r="P236" s="87">
        <f t="shared" si="110"/>
        <v>0</v>
      </c>
    </row>
    <row r="237" spans="1:16" s="20" customFormat="1" ht="54" customHeight="1" hidden="1">
      <c r="A237" s="85" t="s">
        <v>350</v>
      </c>
      <c r="B237" s="50"/>
      <c r="C237" s="101" t="s">
        <v>352</v>
      </c>
      <c r="D237" s="87">
        <f>D244+D242+D238+D240</f>
        <v>0</v>
      </c>
      <c r="E237" s="87">
        <f aca="true" t="shared" si="111" ref="E237:P237">E244+E242+E238+E240</f>
        <v>28080</v>
      </c>
      <c r="F237" s="87">
        <f t="shared" si="111"/>
        <v>0</v>
      </c>
      <c r="G237" s="87">
        <f t="shared" si="111"/>
        <v>28080</v>
      </c>
      <c r="H237" s="87">
        <f t="shared" si="111"/>
        <v>0</v>
      </c>
      <c r="I237" s="87">
        <f t="shared" si="111"/>
        <v>0</v>
      </c>
      <c r="J237" s="87">
        <f t="shared" si="111"/>
        <v>0</v>
      </c>
      <c r="K237" s="87">
        <f t="shared" si="111"/>
        <v>0</v>
      </c>
      <c r="L237" s="87">
        <f t="shared" si="111"/>
        <v>0</v>
      </c>
      <c r="M237" s="87">
        <f t="shared" si="111"/>
        <v>0</v>
      </c>
      <c r="N237" s="87">
        <f t="shared" si="111"/>
        <v>0</v>
      </c>
      <c r="O237" s="87">
        <f t="shared" si="111"/>
        <v>0</v>
      </c>
      <c r="P237" s="87">
        <f t="shared" si="111"/>
        <v>0</v>
      </c>
    </row>
    <row r="238" spans="1:16" s="20" customFormat="1" ht="54" customHeight="1" hidden="1">
      <c r="A238" s="85" t="s">
        <v>594</v>
      </c>
      <c r="B238" s="50"/>
      <c r="C238" s="101" t="s">
        <v>159</v>
      </c>
      <c r="D238" s="87">
        <f>D239</f>
        <v>0</v>
      </c>
      <c r="E238" s="87">
        <f aca="true" t="shared" si="112" ref="E238:P238">E239</f>
        <v>28080</v>
      </c>
      <c r="F238" s="87">
        <f t="shared" si="112"/>
        <v>0</v>
      </c>
      <c r="G238" s="87">
        <f t="shared" si="112"/>
        <v>28080</v>
      </c>
      <c r="H238" s="87">
        <f t="shared" si="112"/>
        <v>0</v>
      </c>
      <c r="I238" s="87">
        <f t="shared" si="112"/>
        <v>0</v>
      </c>
      <c r="J238" s="87">
        <f t="shared" si="112"/>
        <v>0</v>
      </c>
      <c r="K238" s="87">
        <f t="shared" si="112"/>
        <v>0</v>
      </c>
      <c r="L238" s="87">
        <f t="shared" si="112"/>
        <v>0</v>
      </c>
      <c r="M238" s="87">
        <f t="shared" si="112"/>
        <v>0</v>
      </c>
      <c r="N238" s="87">
        <f t="shared" si="112"/>
        <v>0</v>
      </c>
      <c r="O238" s="87">
        <f t="shared" si="112"/>
        <v>0</v>
      </c>
      <c r="P238" s="87">
        <f t="shared" si="112"/>
        <v>0</v>
      </c>
    </row>
    <row r="239" spans="1:16" s="20" customFormat="1" ht="45.75" customHeight="1" hidden="1">
      <c r="A239" s="85"/>
      <c r="B239" s="50" t="s">
        <v>10</v>
      </c>
      <c r="C239" s="93" t="s">
        <v>102</v>
      </c>
      <c r="D239" s="87"/>
      <c r="E239" s="83">
        <f>D239+SUM(F239:P239)</f>
        <v>28080</v>
      </c>
      <c r="F239" s="87"/>
      <c r="G239" s="87">
        <f>1080+27000</f>
        <v>28080</v>
      </c>
      <c r="H239" s="87"/>
      <c r="I239" s="87"/>
      <c r="J239" s="87"/>
      <c r="K239" s="87"/>
      <c r="L239" s="87"/>
      <c r="M239" s="87"/>
      <c r="N239" s="87"/>
      <c r="O239" s="87"/>
      <c r="P239" s="87"/>
    </row>
    <row r="240" spans="1:16" s="20" customFormat="1" ht="57" customHeight="1" hidden="1">
      <c r="A240" s="85" t="s">
        <v>455</v>
      </c>
      <c r="B240" s="50"/>
      <c r="C240" s="93" t="s">
        <v>465</v>
      </c>
      <c r="D240" s="87">
        <f>D241</f>
        <v>0</v>
      </c>
      <c r="E240" s="87">
        <f aca="true" t="shared" si="113" ref="E240:O240">E241</f>
        <v>0</v>
      </c>
      <c r="F240" s="87">
        <f t="shared" si="113"/>
        <v>0</v>
      </c>
      <c r="G240" s="87">
        <f t="shared" si="113"/>
        <v>0</v>
      </c>
      <c r="H240" s="87">
        <f t="shared" si="113"/>
        <v>0</v>
      </c>
      <c r="I240" s="87">
        <f t="shared" si="113"/>
        <v>0</v>
      </c>
      <c r="J240" s="87">
        <f t="shared" si="113"/>
        <v>0</v>
      </c>
      <c r="K240" s="87">
        <f t="shared" si="113"/>
        <v>0</v>
      </c>
      <c r="L240" s="87">
        <f t="shared" si="113"/>
        <v>0</v>
      </c>
      <c r="M240" s="87">
        <f t="shared" si="113"/>
        <v>0</v>
      </c>
      <c r="N240" s="87">
        <f t="shared" si="113"/>
        <v>0</v>
      </c>
      <c r="O240" s="87">
        <f t="shared" si="113"/>
        <v>0</v>
      </c>
      <c r="P240" s="87">
        <f>P241</f>
        <v>0</v>
      </c>
    </row>
    <row r="241" spans="1:16" s="20" customFormat="1" ht="45.75" customHeight="1" hidden="1">
      <c r="A241" s="85"/>
      <c r="B241" s="50" t="s">
        <v>10</v>
      </c>
      <c r="C241" s="93" t="s">
        <v>102</v>
      </c>
      <c r="D241" s="87"/>
      <c r="E241" s="83">
        <f>D241+SUM(F241:P241)</f>
        <v>0</v>
      </c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</row>
    <row r="242" spans="1:16" s="20" customFormat="1" ht="63" customHeight="1" hidden="1">
      <c r="A242" s="85" t="s">
        <v>445</v>
      </c>
      <c r="B242" s="50"/>
      <c r="C242" s="101" t="s">
        <v>159</v>
      </c>
      <c r="D242" s="87">
        <f>D243</f>
        <v>0</v>
      </c>
      <c r="E242" s="87">
        <f aca="true" t="shared" si="114" ref="E242:P242">E243</f>
        <v>0</v>
      </c>
      <c r="F242" s="87">
        <f t="shared" si="114"/>
        <v>0</v>
      </c>
      <c r="G242" s="87">
        <f t="shared" si="114"/>
        <v>0</v>
      </c>
      <c r="H242" s="87">
        <f t="shared" si="114"/>
        <v>0</v>
      </c>
      <c r="I242" s="87">
        <f t="shared" si="114"/>
        <v>0</v>
      </c>
      <c r="J242" s="87">
        <f t="shared" si="114"/>
        <v>0</v>
      </c>
      <c r="K242" s="87">
        <f t="shared" si="114"/>
        <v>0</v>
      </c>
      <c r="L242" s="87">
        <f t="shared" si="114"/>
        <v>0</v>
      </c>
      <c r="M242" s="87">
        <f t="shared" si="114"/>
        <v>0</v>
      </c>
      <c r="N242" s="87">
        <f t="shared" si="114"/>
        <v>0</v>
      </c>
      <c r="O242" s="87">
        <f t="shared" si="114"/>
        <v>0</v>
      </c>
      <c r="P242" s="87">
        <f t="shared" si="114"/>
        <v>0</v>
      </c>
    </row>
    <row r="243" spans="1:16" s="20" customFormat="1" ht="54" customHeight="1" hidden="1">
      <c r="A243" s="85"/>
      <c r="B243" s="50" t="s">
        <v>10</v>
      </c>
      <c r="C243" s="93" t="s">
        <v>102</v>
      </c>
      <c r="D243" s="87"/>
      <c r="E243" s="83">
        <f>D243+SUM(F243:P243)</f>
        <v>0</v>
      </c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</row>
    <row r="244" spans="1:16" s="20" customFormat="1" ht="54" customHeight="1" hidden="1">
      <c r="A244" s="85" t="s">
        <v>351</v>
      </c>
      <c r="B244" s="50"/>
      <c r="C244" s="101" t="s">
        <v>427</v>
      </c>
      <c r="D244" s="87">
        <f>D245</f>
        <v>0</v>
      </c>
      <c r="E244" s="87">
        <f aca="true" t="shared" si="115" ref="E244:P244">E245</f>
        <v>0</v>
      </c>
      <c r="F244" s="87">
        <f t="shared" si="115"/>
        <v>0</v>
      </c>
      <c r="G244" s="87">
        <f t="shared" si="115"/>
        <v>0</v>
      </c>
      <c r="H244" s="87">
        <f t="shared" si="115"/>
        <v>0</v>
      </c>
      <c r="I244" s="87">
        <f t="shared" si="115"/>
        <v>0</v>
      </c>
      <c r="J244" s="87">
        <f t="shared" si="115"/>
        <v>0</v>
      </c>
      <c r="K244" s="87">
        <f t="shared" si="115"/>
        <v>0</v>
      </c>
      <c r="L244" s="87">
        <f t="shared" si="115"/>
        <v>0</v>
      </c>
      <c r="M244" s="87">
        <f t="shared" si="115"/>
        <v>0</v>
      </c>
      <c r="N244" s="87">
        <f t="shared" si="115"/>
        <v>0</v>
      </c>
      <c r="O244" s="87">
        <f t="shared" si="115"/>
        <v>0</v>
      </c>
      <c r="P244" s="87">
        <f t="shared" si="115"/>
        <v>0</v>
      </c>
    </row>
    <row r="245" spans="1:16" s="20" customFormat="1" ht="44.25" customHeight="1" hidden="1">
      <c r="A245" s="85"/>
      <c r="B245" s="50" t="s">
        <v>10</v>
      </c>
      <c r="C245" s="93" t="s">
        <v>102</v>
      </c>
      <c r="D245" s="87"/>
      <c r="E245" s="83">
        <f>D245+SUM(F245:P245)</f>
        <v>0</v>
      </c>
      <c r="F245" s="87"/>
      <c r="G245" s="87"/>
      <c r="H245" s="88"/>
      <c r="I245" s="88"/>
      <c r="J245" s="87"/>
      <c r="K245" s="87"/>
      <c r="L245" s="87"/>
      <c r="M245" s="87"/>
      <c r="N245" s="87"/>
      <c r="O245" s="87"/>
      <c r="P245" s="87"/>
    </row>
    <row r="246" spans="1:16" s="20" customFormat="1" ht="27" customHeight="1" hidden="1">
      <c r="A246" s="85" t="s">
        <v>353</v>
      </c>
      <c r="B246" s="50"/>
      <c r="C246" s="101" t="s">
        <v>355</v>
      </c>
      <c r="D246" s="87">
        <f>D247</f>
        <v>0</v>
      </c>
      <c r="E246" s="87">
        <f aca="true" t="shared" si="116" ref="E246:P247">E247</f>
        <v>0</v>
      </c>
      <c r="F246" s="87">
        <f t="shared" si="116"/>
        <v>0</v>
      </c>
      <c r="G246" s="87">
        <f t="shared" si="116"/>
        <v>0</v>
      </c>
      <c r="H246" s="87">
        <f t="shared" si="116"/>
        <v>0</v>
      </c>
      <c r="I246" s="87">
        <f t="shared" si="116"/>
        <v>0</v>
      </c>
      <c r="J246" s="87">
        <f t="shared" si="116"/>
        <v>0</v>
      </c>
      <c r="K246" s="87">
        <f t="shared" si="116"/>
        <v>0</v>
      </c>
      <c r="L246" s="87">
        <f t="shared" si="116"/>
        <v>0</v>
      </c>
      <c r="M246" s="87">
        <f t="shared" si="116"/>
        <v>0</v>
      </c>
      <c r="N246" s="87">
        <f t="shared" si="116"/>
        <v>0</v>
      </c>
      <c r="O246" s="87">
        <f t="shared" si="116"/>
        <v>0</v>
      </c>
      <c r="P246" s="87">
        <f t="shared" si="116"/>
        <v>0</v>
      </c>
    </row>
    <row r="247" spans="1:16" s="20" customFormat="1" ht="42.75" customHeight="1" hidden="1">
      <c r="A247" s="85" t="s">
        <v>354</v>
      </c>
      <c r="B247" s="50"/>
      <c r="C247" s="101" t="s">
        <v>356</v>
      </c>
      <c r="D247" s="87">
        <f>D248</f>
        <v>0</v>
      </c>
      <c r="E247" s="87">
        <f t="shared" si="116"/>
        <v>0</v>
      </c>
      <c r="F247" s="87">
        <f t="shared" si="116"/>
        <v>0</v>
      </c>
      <c r="G247" s="87">
        <f t="shared" si="116"/>
        <v>0</v>
      </c>
      <c r="H247" s="87">
        <f t="shared" si="116"/>
        <v>0</v>
      </c>
      <c r="I247" s="87">
        <f t="shared" si="116"/>
        <v>0</v>
      </c>
      <c r="J247" s="87">
        <f t="shared" si="116"/>
        <v>0</v>
      </c>
      <c r="K247" s="87">
        <f t="shared" si="116"/>
        <v>0</v>
      </c>
      <c r="L247" s="87">
        <f t="shared" si="116"/>
        <v>0</v>
      </c>
      <c r="M247" s="87">
        <f t="shared" si="116"/>
        <v>0</v>
      </c>
      <c r="N247" s="87">
        <f t="shared" si="116"/>
        <v>0</v>
      </c>
      <c r="O247" s="87">
        <f t="shared" si="116"/>
        <v>0</v>
      </c>
      <c r="P247" s="87">
        <f t="shared" si="116"/>
        <v>0</v>
      </c>
    </row>
    <row r="248" spans="1:16" s="20" customFormat="1" ht="38.25" hidden="1">
      <c r="A248" s="85"/>
      <c r="B248" s="50" t="s">
        <v>10</v>
      </c>
      <c r="C248" s="93" t="s">
        <v>102</v>
      </c>
      <c r="D248" s="87"/>
      <c r="E248" s="83">
        <f>D248+SUM(F248:P248)</f>
        <v>0</v>
      </c>
      <c r="F248" s="87"/>
      <c r="G248" s="87"/>
      <c r="H248" s="88"/>
      <c r="I248" s="88"/>
      <c r="J248" s="87"/>
      <c r="K248" s="87"/>
      <c r="L248" s="87"/>
      <c r="M248" s="89"/>
      <c r="N248" s="87"/>
      <c r="O248" s="87"/>
      <c r="P248" s="87"/>
    </row>
    <row r="249" spans="1:16" s="133" customFormat="1" ht="54.75" customHeight="1" hidden="1">
      <c r="A249" s="131" t="s">
        <v>357</v>
      </c>
      <c r="B249" s="132"/>
      <c r="C249" s="130" t="s">
        <v>585</v>
      </c>
      <c r="D249" s="97">
        <f>D250</f>
        <v>1000</v>
      </c>
      <c r="E249" s="97">
        <f aca="true" t="shared" si="117" ref="E249:P250">E250</f>
        <v>1000</v>
      </c>
      <c r="F249" s="97">
        <f t="shared" si="117"/>
        <v>0</v>
      </c>
      <c r="G249" s="97">
        <f t="shared" si="117"/>
        <v>0</v>
      </c>
      <c r="H249" s="97">
        <f t="shared" si="117"/>
        <v>0</v>
      </c>
      <c r="I249" s="97">
        <f t="shared" si="117"/>
        <v>0</v>
      </c>
      <c r="J249" s="97">
        <f t="shared" si="117"/>
        <v>0</v>
      </c>
      <c r="K249" s="97">
        <f t="shared" si="117"/>
        <v>0</v>
      </c>
      <c r="L249" s="97">
        <f t="shared" si="117"/>
        <v>0</v>
      </c>
      <c r="M249" s="97">
        <f t="shared" si="117"/>
        <v>0</v>
      </c>
      <c r="N249" s="97">
        <f t="shared" si="117"/>
        <v>0</v>
      </c>
      <c r="O249" s="97">
        <f t="shared" si="117"/>
        <v>0</v>
      </c>
      <c r="P249" s="97">
        <f t="shared" si="117"/>
        <v>0</v>
      </c>
    </row>
    <row r="250" spans="1:16" s="133" customFormat="1" ht="54" customHeight="1" hidden="1">
      <c r="A250" s="131" t="s">
        <v>358</v>
      </c>
      <c r="B250" s="132"/>
      <c r="C250" s="130" t="s">
        <v>556</v>
      </c>
      <c r="D250" s="97">
        <f>D251</f>
        <v>1000</v>
      </c>
      <c r="E250" s="97">
        <f t="shared" si="117"/>
        <v>1000</v>
      </c>
      <c r="F250" s="97">
        <f t="shared" si="117"/>
        <v>0</v>
      </c>
      <c r="G250" s="97">
        <f t="shared" si="117"/>
        <v>0</v>
      </c>
      <c r="H250" s="97">
        <f t="shared" si="117"/>
        <v>0</v>
      </c>
      <c r="I250" s="97">
        <f t="shared" si="117"/>
        <v>0</v>
      </c>
      <c r="J250" s="97">
        <f t="shared" si="117"/>
        <v>0</v>
      </c>
      <c r="K250" s="97">
        <f t="shared" si="117"/>
        <v>0</v>
      </c>
      <c r="L250" s="97">
        <f t="shared" si="117"/>
        <v>0</v>
      </c>
      <c r="M250" s="97">
        <f t="shared" si="117"/>
        <v>0</v>
      </c>
      <c r="N250" s="97">
        <f t="shared" si="117"/>
        <v>0</v>
      </c>
      <c r="O250" s="97">
        <f t="shared" si="117"/>
        <v>0</v>
      </c>
      <c r="P250" s="97">
        <f t="shared" si="117"/>
        <v>0</v>
      </c>
    </row>
    <row r="251" spans="1:16" s="133" customFormat="1" ht="38.25" hidden="1">
      <c r="A251" s="131"/>
      <c r="B251" s="132" t="s">
        <v>10</v>
      </c>
      <c r="C251" s="134" t="s">
        <v>102</v>
      </c>
      <c r="D251" s="97">
        <v>1000</v>
      </c>
      <c r="E251" s="111">
        <f>D251+SUM(F251:P251)</f>
        <v>1000</v>
      </c>
      <c r="F251" s="97"/>
      <c r="G251" s="97"/>
      <c r="H251" s="110"/>
      <c r="I251" s="110"/>
      <c r="J251" s="97"/>
      <c r="K251" s="97"/>
      <c r="L251" s="97"/>
      <c r="M251" s="114"/>
      <c r="N251" s="97"/>
      <c r="O251" s="97"/>
      <c r="P251" s="97"/>
    </row>
    <row r="252" spans="1:16" s="20" customFormat="1" ht="38.25" hidden="1">
      <c r="A252" s="85" t="s">
        <v>359</v>
      </c>
      <c r="B252" s="50"/>
      <c r="C252" s="101" t="s">
        <v>360</v>
      </c>
      <c r="D252" s="87">
        <f>D253</f>
        <v>0</v>
      </c>
      <c r="E252" s="87">
        <f aca="true" t="shared" si="118" ref="E252:P253">E253</f>
        <v>0</v>
      </c>
      <c r="F252" s="87">
        <f t="shared" si="118"/>
        <v>0</v>
      </c>
      <c r="G252" s="87">
        <f t="shared" si="118"/>
        <v>0</v>
      </c>
      <c r="H252" s="87">
        <f t="shared" si="118"/>
        <v>0</v>
      </c>
      <c r="I252" s="87">
        <f t="shared" si="118"/>
        <v>0</v>
      </c>
      <c r="J252" s="87">
        <f t="shared" si="118"/>
        <v>0</v>
      </c>
      <c r="K252" s="87">
        <f t="shared" si="118"/>
        <v>0</v>
      </c>
      <c r="L252" s="87">
        <f t="shared" si="118"/>
        <v>0</v>
      </c>
      <c r="M252" s="87">
        <f t="shared" si="118"/>
        <v>0</v>
      </c>
      <c r="N252" s="87">
        <f t="shared" si="118"/>
        <v>0</v>
      </c>
      <c r="O252" s="87">
        <f t="shared" si="118"/>
        <v>0</v>
      </c>
      <c r="P252" s="87">
        <f t="shared" si="118"/>
        <v>0</v>
      </c>
    </row>
    <row r="253" spans="1:16" s="20" customFormat="1" ht="38.25" hidden="1">
      <c r="A253" s="85" t="s">
        <v>361</v>
      </c>
      <c r="B253" s="50"/>
      <c r="C253" s="101" t="s">
        <v>356</v>
      </c>
      <c r="D253" s="87">
        <f>D254</f>
        <v>0</v>
      </c>
      <c r="E253" s="87">
        <f t="shared" si="118"/>
        <v>0</v>
      </c>
      <c r="F253" s="87">
        <f t="shared" si="118"/>
        <v>0</v>
      </c>
      <c r="G253" s="87">
        <f t="shared" si="118"/>
        <v>0</v>
      </c>
      <c r="H253" s="87">
        <f t="shared" si="118"/>
        <v>0</v>
      </c>
      <c r="I253" s="87">
        <f t="shared" si="118"/>
        <v>0</v>
      </c>
      <c r="J253" s="87">
        <f t="shared" si="118"/>
        <v>0</v>
      </c>
      <c r="K253" s="87">
        <f t="shared" si="118"/>
        <v>0</v>
      </c>
      <c r="L253" s="87">
        <f t="shared" si="118"/>
        <v>0</v>
      </c>
      <c r="M253" s="87">
        <f t="shared" si="118"/>
        <v>0</v>
      </c>
      <c r="N253" s="87">
        <f t="shared" si="118"/>
        <v>0</v>
      </c>
      <c r="O253" s="87">
        <f t="shared" si="118"/>
        <v>0</v>
      </c>
      <c r="P253" s="87">
        <f t="shared" si="118"/>
        <v>0</v>
      </c>
    </row>
    <row r="254" spans="1:16" s="20" customFormat="1" ht="38.25" hidden="1">
      <c r="A254" s="85"/>
      <c r="B254" s="50" t="s">
        <v>10</v>
      </c>
      <c r="C254" s="134" t="s">
        <v>102</v>
      </c>
      <c r="D254" s="87"/>
      <c r="E254" s="83">
        <f>D254+SUM(F254:P254)</f>
        <v>0</v>
      </c>
      <c r="F254" s="87"/>
      <c r="G254" s="87"/>
      <c r="H254" s="87"/>
      <c r="I254" s="87"/>
      <c r="J254" s="87"/>
      <c r="K254" s="87"/>
      <c r="L254" s="87"/>
      <c r="M254" s="89"/>
      <c r="N254" s="87"/>
      <c r="O254" s="87"/>
      <c r="P254" s="87"/>
    </row>
    <row r="255" spans="1:16" s="20" customFormat="1" ht="38.25" hidden="1">
      <c r="A255" s="85" t="s">
        <v>433</v>
      </c>
      <c r="B255" s="50"/>
      <c r="C255" s="101" t="s">
        <v>432</v>
      </c>
      <c r="D255" s="87">
        <f>D256</f>
        <v>0</v>
      </c>
      <c r="E255" s="87">
        <f aca="true" t="shared" si="119" ref="E255:P256">E256</f>
        <v>0</v>
      </c>
      <c r="F255" s="87">
        <f t="shared" si="119"/>
        <v>0</v>
      </c>
      <c r="G255" s="87">
        <f t="shared" si="119"/>
        <v>0</v>
      </c>
      <c r="H255" s="87">
        <f t="shared" si="119"/>
        <v>0</v>
      </c>
      <c r="I255" s="87">
        <f t="shared" si="119"/>
        <v>0</v>
      </c>
      <c r="J255" s="87">
        <f t="shared" si="119"/>
        <v>0</v>
      </c>
      <c r="K255" s="87">
        <f t="shared" si="119"/>
        <v>0</v>
      </c>
      <c r="L255" s="87">
        <f t="shared" si="119"/>
        <v>0</v>
      </c>
      <c r="M255" s="87">
        <f t="shared" si="119"/>
        <v>0</v>
      </c>
      <c r="N255" s="87">
        <f t="shared" si="119"/>
        <v>0</v>
      </c>
      <c r="O255" s="87">
        <f t="shared" si="119"/>
        <v>0</v>
      </c>
      <c r="P255" s="87">
        <f t="shared" si="119"/>
        <v>0</v>
      </c>
    </row>
    <row r="256" spans="1:16" s="20" customFormat="1" ht="38.25" hidden="1">
      <c r="A256" s="85" t="s">
        <v>434</v>
      </c>
      <c r="B256" s="50"/>
      <c r="C256" s="101" t="s">
        <v>356</v>
      </c>
      <c r="D256" s="87">
        <f>D257</f>
        <v>0</v>
      </c>
      <c r="E256" s="87">
        <f t="shared" si="119"/>
        <v>0</v>
      </c>
      <c r="F256" s="87">
        <f t="shared" si="119"/>
        <v>0</v>
      </c>
      <c r="G256" s="87">
        <f t="shared" si="119"/>
        <v>0</v>
      </c>
      <c r="H256" s="87">
        <f t="shared" si="119"/>
        <v>0</v>
      </c>
      <c r="I256" s="87">
        <f t="shared" si="119"/>
        <v>0</v>
      </c>
      <c r="J256" s="87">
        <f t="shared" si="119"/>
        <v>0</v>
      </c>
      <c r="K256" s="87">
        <f t="shared" si="119"/>
        <v>0</v>
      </c>
      <c r="L256" s="87">
        <f t="shared" si="119"/>
        <v>0</v>
      </c>
      <c r="M256" s="87">
        <f t="shared" si="119"/>
        <v>0</v>
      </c>
      <c r="N256" s="87">
        <f t="shared" si="119"/>
        <v>0</v>
      </c>
      <c r="O256" s="87">
        <f t="shared" si="119"/>
        <v>0</v>
      </c>
      <c r="P256" s="87">
        <f t="shared" si="119"/>
        <v>0</v>
      </c>
    </row>
    <row r="257" spans="1:16" s="20" customFormat="1" ht="38.25" hidden="1">
      <c r="A257" s="85"/>
      <c r="B257" s="50" t="s">
        <v>10</v>
      </c>
      <c r="C257" s="134" t="s">
        <v>102</v>
      </c>
      <c r="D257" s="87"/>
      <c r="E257" s="111">
        <f>D257+SUM(F257:P257)</f>
        <v>0</v>
      </c>
      <c r="F257" s="87"/>
      <c r="G257" s="87"/>
      <c r="H257" s="87"/>
      <c r="I257" s="87"/>
      <c r="J257" s="87"/>
      <c r="K257" s="87"/>
      <c r="L257" s="87"/>
      <c r="M257" s="89"/>
      <c r="N257" s="87"/>
      <c r="O257" s="87"/>
      <c r="P257" s="87"/>
    </row>
    <row r="258" spans="1:16" s="20" customFormat="1" ht="38.25" hidden="1">
      <c r="A258" s="85" t="s">
        <v>433</v>
      </c>
      <c r="B258" s="50"/>
      <c r="C258" s="101" t="s">
        <v>443</v>
      </c>
      <c r="D258" s="87">
        <f>D259</f>
        <v>0</v>
      </c>
      <c r="E258" s="87">
        <f aca="true" t="shared" si="120" ref="E258:P259">E259</f>
        <v>0</v>
      </c>
      <c r="F258" s="87">
        <f t="shared" si="120"/>
        <v>0</v>
      </c>
      <c r="G258" s="87">
        <f t="shared" si="120"/>
        <v>0</v>
      </c>
      <c r="H258" s="87">
        <f t="shared" si="120"/>
        <v>0</v>
      </c>
      <c r="I258" s="87">
        <f t="shared" si="120"/>
        <v>0</v>
      </c>
      <c r="J258" s="87">
        <f t="shared" si="120"/>
        <v>0</v>
      </c>
      <c r="K258" s="87">
        <f t="shared" si="120"/>
        <v>0</v>
      </c>
      <c r="L258" s="87">
        <f t="shared" si="120"/>
        <v>0</v>
      </c>
      <c r="M258" s="87">
        <f t="shared" si="120"/>
        <v>0</v>
      </c>
      <c r="N258" s="87">
        <f t="shared" si="120"/>
        <v>0</v>
      </c>
      <c r="O258" s="87">
        <f t="shared" si="120"/>
        <v>0</v>
      </c>
      <c r="P258" s="87">
        <f t="shared" si="120"/>
        <v>0</v>
      </c>
    </row>
    <row r="259" spans="1:16" s="20" customFormat="1" ht="38.25" hidden="1">
      <c r="A259" s="85" t="s">
        <v>434</v>
      </c>
      <c r="B259" s="50"/>
      <c r="C259" s="101" t="s">
        <v>356</v>
      </c>
      <c r="D259" s="87">
        <f>D260</f>
        <v>0</v>
      </c>
      <c r="E259" s="87">
        <f t="shared" si="120"/>
        <v>0</v>
      </c>
      <c r="F259" s="87">
        <f t="shared" si="120"/>
        <v>0</v>
      </c>
      <c r="G259" s="87">
        <f t="shared" si="120"/>
        <v>0</v>
      </c>
      <c r="H259" s="87">
        <f t="shared" si="120"/>
        <v>0</v>
      </c>
      <c r="I259" s="87">
        <f t="shared" si="120"/>
        <v>0</v>
      </c>
      <c r="J259" s="87">
        <f t="shared" si="120"/>
        <v>0</v>
      </c>
      <c r="K259" s="87"/>
      <c r="L259" s="87"/>
      <c r="M259" s="89"/>
      <c r="N259" s="87"/>
      <c r="O259" s="87"/>
      <c r="P259" s="87"/>
    </row>
    <row r="260" spans="1:16" s="20" customFormat="1" ht="38.25" hidden="1">
      <c r="A260" s="85"/>
      <c r="B260" s="50" t="s">
        <v>10</v>
      </c>
      <c r="C260" s="134" t="s">
        <v>102</v>
      </c>
      <c r="D260" s="87"/>
      <c r="E260" s="111">
        <f>D260+SUM(F260:P260)</f>
        <v>0</v>
      </c>
      <c r="F260" s="87"/>
      <c r="G260" s="87"/>
      <c r="H260" s="87"/>
      <c r="I260" s="87"/>
      <c r="J260" s="87"/>
      <c r="K260" s="87"/>
      <c r="L260" s="87"/>
      <c r="M260" s="89"/>
      <c r="N260" s="87"/>
      <c r="O260" s="87"/>
      <c r="P260" s="87"/>
    </row>
    <row r="261" spans="1:16" s="20" customFormat="1" ht="51" hidden="1">
      <c r="A261" s="85" t="s">
        <v>557</v>
      </c>
      <c r="B261" s="50"/>
      <c r="C261" s="134" t="s">
        <v>588</v>
      </c>
      <c r="D261" s="87">
        <f>D262</f>
        <v>1000</v>
      </c>
      <c r="E261" s="87">
        <f aca="true" t="shared" si="121" ref="E261:P262">E262</f>
        <v>1000</v>
      </c>
      <c r="F261" s="87">
        <f t="shared" si="121"/>
        <v>0</v>
      </c>
      <c r="G261" s="87">
        <f t="shared" si="121"/>
        <v>0</v>
      </c>
      <c r="H261" s="87">
        <f t="shared" si="121"/>
        <v>0</v>
      </c>
      <c r="I261" s="87">
        <f t="shared" si="121"/>
        <v>0</v>
      </c>
      <c r="J261" s="87">
        <f t="shared" si="121"/>
        <v>0</v>
      </c>
      <c r="K261" s="87">
        <f t="shared" si="121"/>
        <v>0</v>
      </c>
      <c r="L261" s="87">
        <f t="shared" si="121"/>
        <v>0</v>
      </c>
      <c r="M261" s="87">
        <f t="shared" si="121"/>
        <v>0</v>
      </c>
      <c r="N261" s="87">
        <f t="shared" si="121"/>
        <v>0</v>
      </c>
      <c r="O261" s="87">
        <f t="shared" si="121"/>
        <v>0</v>
      </c>
      <c r="P261" s="87">
        <f t="shared" si="121"/>
        <v>0</v>
      </c>
    </row>
    <row r="262" spans="1:16" s="20" customFormat="1" ht="54.75" customHeight="1" hidden="1">
      <c r="A262" s="85" t="s">
        <v>558</v>
      </c>
      <c r="B262" s="50"/>
      <c r="C262" s="134" t="s">
        <v>556</v>
      </c>
      <c r="D262" s="87">
        <f>D263</f>
        <v>1000</v>
      </c>
      <c r="E262" s="87">
        <f t="shared" si="121"/>
        <v>1000</v>
      </c>
      <c r="F262" s="87">
        <f t="shared" si="121"/>
        <v>0</v>
      </c>
      <c r="G262" s="87">
        <f t="shared" si="121"/>
        <v>0</v>
      </c>
      <c r="H262" s="87">
        <f t="shared" si="121"/>
        <v>0</v>
      </c>
      <c r="I262" s="87">
        <f t="shared" si="121"/>
        <v>0</v>
      </c>
      <c r="J262" s="87">
        <f t="shared" si="121"/>
        <v>0</v>
      </c>
      <c r="K262" s="87">
        <f t="shared" si="121"/>
        <v>0</v>
      </c>
      <c r="L262" s="87">
        <f t="shared" si="121"/>
        <v>0</v>
      </c>
      <c r="M262" s="87">
        <f t="shared" si="121"/>
        <v>0</v>
      </c>
      <c r="N262" s="87">
        <f t="shared" si="121"/>
        <v>0</v>
      </c>
      <c r="O262" s="87">
        <f t="shared" si="121"/>
        <v>0</v>
      </c>
      <c r="P262" s="87">
        <f t="shared" si="121"/>
        <v>0</v>
      </c>
    </row>
    <row r="263" spans="1:16" s="20" customFormat="1" ht="38.25" hidden="1">
      <c r="A263" s="85"/>
      <c r="B263" s="50" t="s">
        <v>10</v>
      </c>
      <c r="C263" s="134" t="s">
        <v>102</v>
      </c>
      <c r="D263" s="87">
        <v>1000</v>
      </c>
      <c r="E263" s="111">
        <f>D263+SUM(F263:P263)</f>
        <v>1000</v>
      </c>
      <c r="F263" s="87"/>
      <c r="G263" s="87"/>
      <c r="H263" s="87"/>
      <c r="I263" s="87"/>
      <c r="J263" s="87"/>
      <c r="K263" s="87"/>
      <c r="L263" s="87"/>
      <c r="M263" s="89"/>
      <c r="N263" s="87"/>
      <c r="O263" s="87"/>
      <c r="P263" s="87"/>
    </row>
    <row r="264" spans="1:16" s="20" customFormat="1" ht="60" customHeight="1" hidden="1">
      <c r="A264" s="85" t="s">
        <v>605</v>
      </c>
      <c r="B264" s="50"/>
      <c r="C264" s="101" t="s">
        <v>607</v>
      </c>
      <c r="D264" s="87">
        <f>D265</f>
        <v>0</v>
      </c>
      <c r="E264" s="87">
        <f aca="true" t="shared" si="122" ref="E264:P265">E265</f>
        <v>95.892</v>
      </c>
      <c r="F264" s="87">
        <f t="shared" si="122"/>
        <v>0</v>
      </c>
      <c r="G264" s="87">
        <f t="shared" si="122"/>
        <v>95.892</v>
      </c>
      <c r="H264" s="87">
        <f t="shared" si="122"/>
        <v>0</v>
      </c>
      <c r="I264" s="87">
        <f t="shared" si="122"/>
        <v>0</v>
      </c>
      <c r="J264" s="87">
        <f t="shared" si="122"/>
        <v>0</v>
      </c>
      <c r="K264" s="87">
        <f t="shared" si="122"/>
        <v>0</v>
      </c>
      <c r="L264" s="87">
        <f t="shared" si="122"/>
        <v>0</v>
      </c>
      <c r="M264" s="87">
        <f t="shared" si="122"/>
        <v>0</v>
      </c>
      <c r="N264" s="87">
        <f t="shared" si="122"/>
        <v>0</v>
      </c>
      <c r="O264" s="87">
        <f t="shared" si="122"/>
        <v>0</v>
      </c>
      <c r="P264" s="87">
        <f t="shared" si="122"/>
        <v>0</v>
      </c>
    </row>
    <row r="265" spans="1:16" s="20" customFormat="1" ht="60.75" customHeight="1" hidden="1">
      <c r="A265" s="85" t="s">
        <v>606</v>
      </c>
      <c r="B265" s="50"/>
      <c r="C265" s="101" t="s">
        <v>556</v>
      </c>
      <c r="D265" s="87">
        <f>D266</f>
        <v>0</v>
      </c>
      <c r="E265" s="87">
        <f t="shared" si="122"/>
        <v>95.892</v>
      </c>
      <c r="F265" s="87">
        <f t="shared" si="122"/>
        <v>0</v>
      </c>
      <c r="G265" s="87">
        <f t="shared" si="122"/>
        <v>95.892</v>
      </c>
      <c r="H265" s="87">
        <f t="shared" si="122"/>
        <v>0</v>
      </c>
      <c r="I265" s="87">
        <f t="shared" si="122"/>
        <v>0</v>
      </c>
      <c r="J265" s="87">
        <f t="shared" si="122"/>
        <v>0</v>
      </c>
      <c r="K265" s="87">
        <f t="shared" si="122"/>
        <v>0</v>
      </c>
      <c r="L265" s="87">
        <f t="shared" si="122"/>
        <v>0</v>
      </c>
      <c r="M265" s="87">
        <f t="shared" si="122"/>
        <v>0</v>
      </c>
      <c r="N265" s="87">
        <f t="shared" si="122"/>
        <v>0</v>
      </c>
      <c r="O265" s="87">
        <f t="shared" si="122"/>
        <v>0</v>
      </c>
      <c r="P265" s="87">
        <f t="shared" si="122"/>
        <v>0</v>
      </c>
    </row>
    <row r="266" spans="1:16" s="20" customFormat="1" ht="38.25" hidden="1">
      <c r="A266" s="85"/>
      <c r="B266" s="50" t="s">
        <v>10</v>
      </c>
      <c r="C266" s="134" t="s">
        <v>102</v>
      </c>
      <c r="D266" s="87"/>
      <c r="E266" s="83">
        <f>D266+SUM(F266:P266)</f>
        <v>95.892</v>
      </c>
      <c r="F266" s="87"/>
      <c r="G266" s="87">
        <v>95.892</v>
      </c>
      <c r="H266" s="87"/>
      <c r="I266" s="87"/>
      <c r="J266" s="87"/>
      <c r="K266" s="87"/>
      <c r="L266" s="87"/>
      <c r="M266" s="89"/>
      <c r="N266" s="87"/>
      <c r="O266" s="87"/>
      <c r="P266" s="87"/>
    </row>
    <row r="267" spans="1:16" s="20" customFormat="1" ht="38.25" hidden="1">
      <c r="A267" s="82" t="s">
        <v>367</v>
      </c>
      <c r="B267" s="11"/>
      <c r="C267" s="102" t="s">
        <v>137</v>
      </c>
      <c r="D267" s="91">
        <f aca="true" t="shared" si="123" ref="D267:P267">D268+D284+D288+D311+D280+D317</f>
        <v>71736.59999999999</v>
      </c>
      <c r="E267" s="91">
        <f t="shared" si="123"/>
        <v>108724.92976999999</v>
      </c>
      <c r="F267" s="91">
        <f t="shared" si="123"/>
        <v>-135</v>
      </c>
      <c r="G267" s="91">
        <f t="shared" si="123"/>
        <v>37192.75681</v>
      </c>
      <c r="H267" s="91">
        <f t="shared" si="123"/>
        <v>-69.42704</v>
      </c>
      <c r="I267" s="91">
        <f t="shared" si="123"/>
        <v>0</v>
      </c>
      <c r="J267" s="91">
        <f t="shared" si="123"/>
        <v>0</v>
      </c>
      <c r="K267" s="91">
        <f t="shared" si="123"/>
        <v>0</v>
      </c>
      <c r="L267" s="91">
        <f t="shared" si="123"/>
        <v>0</v>
      </c>
      <c r="M267" s="91">
        <f t="shared" si="123"/>
        <v>0</v>
      </c>
      <c r="N267" s="91">
        <f t="shared" si="123"/>
        <v>0</v>
      </c>
      <c r="O267" s="91">
        <f t="shared" si="123"/>
        <v>0</v>
      </c>
      <c r="P267" s="91">
        <f t="shared" si="123"/>
        <v>0</v>
      </c>
    </row>
    <row r="268" spans="1:16" s="20" customFormat="1" ht="25.5" hidden="1">
      <c r="A268" s="100" t="s">
        <v>368</v>
      </c>
      <c r="B268" s="50"/>
      <c r="C268" s="103" t="s">
        <v>138</v>
      </c>
      <c r="D268" s="87">
        <f>D269+D272+D277</f>
        <v>37534.2</v>
      </c>
      <c r="E268" s="87">
        <f aca="true" t="shared" si="124" ref="E268:P268">E269+E272+E277</f>
        <v>74360.98825</v>
      </c>
      <c r="F268" s="87">
        <f t="shared" si="124"/>
        <v>0</v>
      </c>
      <c r="G268" s="87">
        <f t="shared" si="124"/>
        <v>36876.78825</v>
      </c>
      <c r="H268" s="87">
        <f t="shared" si="124"/>
        <v>-50</v>
      </c>
      <c r="I268" s="87">
        <f t="shared" si="124"/>
        <v>0</v>
      </c>
      <c r="J268" s="87">
        <f t="shared" si="124"/>
        <v>0</v>
      </c>
      <c r="K268" s="87">
        <f t="shared" si="124"/>
        <v>0</v>
      </c>
      <c r="L268" s="87">
        <f t="shared" si="124"/>
        <v>0</v>
      </c>
      <c r="M268" s="87">
        <f t="shared" si="124"/>
        <v>0</v>
      </c>
      <c r="N268" s="87">
        <f t="shared" si="124"/>
        <v>0</v>
      </c>
      <c r="O268" s="87">
        <f t="shared" si="124"/>
        <v>0</v>
      </c>
      <c r="P268" s="87">
        <f t="shared" si="124"/>
        <v>0</v>
      </c>
    </row>
    <row r="269" spans="1:16" s="20" customFormat="1" ht="38.25" hidden="1">
      <c r="A269" s="85" t="s">
        <v>369</v>
      </c>
      <c r="B269" s="50"/>
      <c r="C269" s="101" t="s">
        <v>370</v>
      </c>
      <c r="D269" s="87">
        <f>D270</f>
        <v>34502.2</v>
      </c>
      <c r="E269" s="87">
        <f aca="true" t="shared" si="125" ref="E269:P270">E270</f>
        <v>36144.842229999995</v>
      </c>
      <c r="F269" s="87">
        <f t="shared" si="125"/>
        <v>0</v>
      </c>
      <c r="G269" s="87">
        <f t="shared" si="125"/>
        <v>1642.64223</v>
      </c>
      <c r="H269" s="87">
        <f t="shared" si="125"/>
        <v>0</v>
      </c>
      <c r="I269" s="87">
        <f t="shared" si="125"/>
        <v>0</v>
      </c>
      <c r="J269" s="87">
        <f t="shared" si="125"/>
        <v>0</v>
      </c>
      <c r="K269" s="87">
        <f t="shared" si="125"/>
        <v>0</v>
      </c>
      <c r="L269" s="87">
        <f t="shared" si="125"/>
        <v>0</v>
      </c>
      <c r="M269" s="87">
        <f t="shared" si="125"/>
        <v>0</v>
      </c>
      <c r="N269" s="87">
        <f t="shared" si="125"/>
        <v>0</v>
      </c>
      <c r="O269" s="87">
        <f t="shared" si="125"/>
        <v>0</v>
      </c>
      <c r="P269" s="87">
        <f t="shared" si="125"/>
        <v>0</v>
      </c>
    </row>
    <row r="270" spans="1:16" s="20" customFormat="1" ht="45.75" customHeight="1" hidden="1">
      <c r="A270" s="85" t="s">
        <v>559</v>
      </c>
      <c r="B270" s="50"/>
      <c r="C270" s="101" t="s">
        <v>560</v>
      </c>
      <c r="D270" s="87">
        <f>D271</f>
        <v>34502.2</v>
      </c>
      <c r="E270" s="87">
        <f t="shared" si="125"/>
        <v>36144.842229999995</v>
      </c>
      <c r="F270" s="87">
        <f t="shared" si="125"/>
        <v>0</v>
      </c>
      <c r="G270" s="87">
        <f t="shared" si="125"/>
        <v>1642.64223</v>
      </c>
      <c r="H270" s="87">
        <f t="shared" si="125"/>
        <v>0</v>
      </c>
      <c r="I270" s="87">
        <f t="shared" si="125"/>
        <v>0</v>
      </c>
      <c r="J270" s="87">
        <f t="shared" si="125"/>
        <v>0</v>
      </c>
      <c r="K270" s="87">
        <f t="shared" si="125"/>
        <v>0</v>
      </c>
      <c r="L270" s="87">
        <f t="shared" si="125"/>
        <v>0</v>
      </c>
      <c r="M270" s="87">
        <f t="shared" si="125"/>
        <v>0</v>
      </c>
      <c r="N270" s="87">
        <f t="shared" si="125"/>
        <v>0</v>
      </c>
      <c r="O270" s="87">
        <f t="shared" si="125"/>
        <v>0</v>
      </c>
      <c r="P270" s="87">
        <f t="shared" si="125"/>
        <v>0</v>
      </c>
    </row>
    <row r="271" spans="1:16" s="20" customFormat="1" ht="25.5" hidden="1">
      <c r="A271" s="85"/>
      <c r="B271" s="50" t="s">
        <v>3</v>
      </c>
      <c r="C271" s="86" t="s">
        <v>98</v>
      </c>
      <c r="D271" s="87">
        <v>34502.2</v>
      </c>
      <c r="E271" s="83">
        <f>D271+SUM(F271:P271)</f>
        <v>36144.842229999995</v>
      </c>
      <c r="F271" s="87"/>
      <c r="G271" s="87">
        <f>1264.15425+378.48798</f>
        <v>1642.64223</v>
      </c>
      <c r="H271" s="87"/>
      <c r="I271" s="87"/>
      <c r="J271" s="87"/>
      <c r="K271" s="87"/>
      <c r="L271" s="87"/>
      <c r="M271" s="87"/>
      <c r="N271" s="87"/>
      <c r="O271" s="87"/>
      <c r="P271" s="87"/>
    </row>
    <row r="272" spans="1:16" s="20" customFormat="1" ht="25.5" hidden="1">
      <c r="A272" s="85" t="s">
        <v>371</v>
      </c>
      <c r="B272" s="50"/>
      <c r="C272" s="101" t="s">
        <v>372</v>
      </c>
      <c r="D272" s="87">
        <f>D273+D275</f>
        <v>3032</v>
      </c>
      <c r="E272" s="87">
        <f aca="true" t="shared" si="126" ref="E272:P272">E273+E275</f>
        <v>38216.14602</v>
      </c>
      <c r="F272" s="87">
        <f t="shared" si="126"/>
        <v>0</v>
      </c>
      <c r="G272" s="87">
        <f t="shared" si="126"/>
        <v>35234.14602</v>
      </c>
      <c r="H272" s="87">
        <f t="shared" si="126"/>
        <v>-50</v>
      </c>
      <c r="I272" s="87">
        <f t="shared" si="126"/>
        <v>0</v>
      </c>
      <c r="J272" s="87">
        <f t="shared" si="126"/>
        <v>0</v>
      </c>
      <c r="K272" s="87">
        <f t="shared" si="126"/>
        <v>0</v>
      </c>
      <c r="L272" s="87">
        <f t="shared" si="126"/>
        <v>0</v>
      </c>
      <c r="M272" s="87">
        <f t="shared" si="126"/>
        <v>0</v>
      </c>
      <c r="N272" s="87">
        <f t="shared" si="126"/>
        <v>0</v>
      </c>
      <c r="O272" s="87">
        <f t="shared" si="126"/>
        <v>0</v>
      </c>
      <c r="P272" s="87">
        <f t="shared" si="126"/>
        <v>0</v>
      </c>
    </row>
    <row r="273" spans="1:16" s="20" customFormat="1" ht="51" hidden="1">
      <c r="A273" s="85" t="s">
        <v>561</v>
      </c>
      <c r="B273" s="50"/>
      <c r="C273" s="101" t="s">
        <v>562</v>
      </c>
      <c r="D273" s="87">
        <f>D274</f>
        <v>3032</v>
      </c>
      <c r="E273" s="87">
        <f aca="true" t="shared" si="127" ref="E273:P273">E274</f>
        <v>3216.14602</v>
      </c>
      <c r="F273" s="87">
        <f t="shared" si="127"/>
        <v>0</v>
      </c>
      <c r="G273" s="87">
        <f t="shared" si="127"/>
        <v>234.14602</v>
      </c>
      <c r="H273" s="87">
        <f t="shared" si="127"/>
        <v>-50</v>
      </c>
      <c r="I273" s="87">
        <f t="shared" si="127"/>
        <v>0</v>
      </c>
      <c r="J273" s="87">
        <f t="shared" si="127"/>
        <v>0</v>
      </c>
      <c r="K273" s="87">
        <f t="shared" si="127"/>
        <v>0</v>
      </c>
      <c r="L273" s="87">
        <f t="shared" si="127"/>
        <v>0</v>
      </c>
      <c r="M273" s="87">
        <f t="shared" si="127"/>
        <v>0</v>
      </c>
      <c r="N273" s="87">
        <f t="shared" si="127"/>
        <v>0</v>
      </c>
      <c r="O273" s="87">
        <f t="shared" si="127"/>
        <v>0</v>
      </c>
      <c r="P273" s="87">
        <f t="shared" si="127"/>
        <v>0</v>
      </c>
    </row>
    <row r="274" spans="1:16" s="20" customFormat="1" ht="25.5" hidden="1">
      <c r="A274" s="85"/>
      <c r="B274" s="50" t="s">
        <v>3</v>
      </c>
      <c r="C274" s="86" t="s">
        <v>98</v>
      </c>
      <c r="D274" s="87">
        <v>3032</v>
      </c>
      <c r="E274" s="83">
        <f>D274+SUM(F274:P274)</f>
        <v>3216.14602</v>
      </c>
      <c r="F274" s="87"/>
      <c r="G274" s="87">
        <v>234.14602</v>
      </c>
      <c r="H274" s="88">
        <v>-50</v>
      </c>
      <c r="I274" s="88"/>
      <c r="J274" s="87"/>
      <c r="K274" s="87"/>
      <c r="L274" s="87"/>
      <c r="M274" s="89"/>
      <c r="N274" s="87"/>
      <c r="O274" s="87"/>
      <c r="P274" s="87"/>
    </row>
    <row r="275" spans="1:16" s="20" customFormat="1" ht="76.5" hidden="1">
      <c r="A275" s="85" t="s">
        <v>602</v>
      </c>
      <c r="B275" s="50"/>
      <c r="C275" s="86" t="s">
        <v>603</v>
      </c>
      <c r="D275" s="87">
        <f>D276</f>
        <v>0</v>
      </c>
      <c r="E275" s="87">
        <f aca="true" t="shared" si="128" ref="E275:P275">E276</f>
        <v>35000</v>
      </c>
      <c r="F275" s="87">
        <f t="shared" si="128"/>
        <v>0</v>
      </c>
      <c r="G275" s="87">
        <f t="shared" si="128"/>
        <v>35000</v>
      </c>
      <c r="H275" s="87">
        <f t="shared" si="128"/>
        <v>0</v>
      </c>
      <c r="I275" s="87">
        <f t="shared" si="128"/>
        <v>0</v>
      </c>
      <c r="J275" s="87">
        <f t="shared" si="128"/>
        <v>0</v>
      </c>
      <c r="K275" s="87">
        <f t="shared" si="128"/>
        <v>0</v>
      </c>
      <c r="L275" s="87">
        <f t="shared" si="128"/>
        <v>0</v>
      </c>
      <c r="M275" s="87">
        <f t="shared" si="128"/>
        <v>0</v>
      </c>
      <c r="N275" s="87">
        <f t="shared" si="128"/>
        <v>0</v>
      </c>
      <c r="O275" s="87">
        <f t="shared" si="128"/>
        <v>0</v>
      </c>
      <c r="P275" s="87">
        <f t="shared" si="128"/>
        <v>0</v>
      </c>
    </row>
    <row r="276" spans="1:16" s="20" customFormat="1" ht="25.5" hidden="1">
      <c r="A276" s="85"/>
      <c r="B276" s="50" t="s">
        <v>3</v>
      </c>
      <c r="C276" s="86" t="s">
        <v>98</v>
      </c>
      <c r="D276" s="87"/>
      <c r="E276" s="83">
        <f>D276+SUM(F276:P276)</f>
        <v>35000</v>
      </c>
      <c r="F276" s="87"/>
      <c r="G276" s="87">
        <v>35000</v>
      </c>
      <c r="H276" s="88"/>
      <c r="I276" s="88"/>
      <c r="J276" s="87"/>
      <c r="K276" s="87"/>
      <c r="L276" s="87"/>
      <c r="M276" s="89"/>
      <c r="N276" s="87"/>
      <c r="O276" s="87"/>
      <c r="P276" s="87"/>
    </row>
    <row r="277" spans="1:16" s="20" customFormat="1" ht="41.25" customHeight="1" hidden="1">
      <c r="A277" s="85" t="s">
        <v>373</v>
      </c>
      <c r="B277" s="50"/>
      <c r="C277" s="101" t="s">
        <v>375</v>
      </c>
      <c r="D277" s="83">
        <f>D278</f>
        <v>0</v>
      </c>
      <c r="E277" s="83">
        <f aca="true" t="shared" si="129" ref="E277:P278">E278</f>
        <v>0</v>
      </c>
      <c r="F277" s="83">
        <f t="shared" si="129"/>
        <v>0</v>
      </c>
      <c r="G277" s="83">
        <f t="shared" si="129"/>
        <v>0</v>
      </c>
      <c r="H277" s="83">
        <f t="shared" si="129"/>
        <v>0</v>
      </c>
      <c r="I277" s="83">
        <f t="shared" si="129"/>
        <v>0</v>
      </c>
      <c r="J277" s="83">
        <f t="shared" si="129"/>
        <v>0</v>
      </c>
      <c r="K277" s="83">
        <f t="shared" si="129"/>
        <v>0</v>
      </c>
      <c r="L277" s="83">
        <f t="shared" si="129"/>
        <v>0</v>
      </c>
      <c r="M277" s="83">
        <f t="shared" si="129"/>
        <v>0</v>
      </c>
      <c r="N277" s="83">
        <f t="shared" si="129"/>
        <v>0</v>
      </c>
      <c r="O277" s="83">
        <f t="shared" si="129"/>
        <v>0</v>
      </c>
      <c r="P277" s="83">
        <f t="shared" si="129"/>
        <v>0</v>
      </c>
    </row>
    <row r="278" spans="1:16" s="20" customFormat="1" ht="41.25" customHeight="1" hidden="1">
      <c r="A278" s="85" t="s">
        <v>374</v>
      </c>
      <c r="B278" s="50"/>
      <c r="C278" s="101" t="s">
        <v>356</v>
      </c>
      <c r="D278" s="83">
        <f>D279</f>
        <v>0</v>
      </c>
      <c r="E278" s="83">
        <f t="shared" si="129"/>
        <v>0</v>
      </c>
      <c r="F278" s="83">
        <f t="shared" si="129"/>
        <v>0</v>
      </c>
      <c r="G278" s="83">
        <f t="shared" si="129"/>
        <v>0</v>
      </c>
      <c r="H278" s="83">
        <f t="shared" si="129"/>
        <v>0</v>
      </c>
      <c r="I278" s="83">
        <f t="shared" si="129"/>
        <v>0</v>
      </c>
      <c r="J278" s="83">
        <f t="shared" si="129"/>
        <v>0</v>
      </c>
      <c r="K278" s="83">
        <f t="shared" si="129"/>
        <v>0</v>
      </c>
      <c r="L278" s="83">
        <f t="shared" si="129"/>
        <v>0</v>
      </c>
      <c r="M278" s="83">
        <f t="shared" si="129"/>
        <v>0</v>
      </c>
      <c r="N278" s="83">
        <f t="shared" si="129"/>
        <v>0</v>
      </c>
      <c r="O278" s="83">
        <f t="shared" si="129"/>
        <v>0</v>
      </c>
      <c r="P278" s="83">
        <f t="shared" si="129"/>
        <v>0</v>
      </c>
    </row>
    <row r="279" spans="1:16" s="20" customFormat="1" ht="30" customHeight="1" hidden="1">
      <c r="A279" s="85"/>
      <c r="B279" s="50" t="s">
        <v>3</v>
      </c>
      <c r="C279" s="86" t="s">
        <v>98</v>
      </c>
      <c r="D279" s="83"/>
      <c r="E279" s="83">
        <f>D279+SUM(F279:P279)</f>
        <v>0</v>
      </c>
      <c r="F279" s="83"/>
      <c r="G279" s="83"/>
      <c r="H279" s="84"/>
      <c r="I279" s="84"/>
      <c r="J279" s="83"/>
      <c r="K279" s="83"/>
      <c r="L279" s="83"/>
      <c r="M279" s="83"/>
      <c r="N279" s="83"/>
      <c r="O279" s="83"/>
      <c r="P279" s="83"/>
    </row>
    <row r="280" spans="1:16" s="20" customFormat="1" ht="30" customHeight="1" hidden="1">
      <c r="A280" s="100" t="s">
        <v>376</v>
      </c>
      <c r="B280" s="117"/>
      <c r="C280" s="128" t="s">
        <v>156</v>
      </c>
      <c r="D280" s="83">
        <f>D281</f>
        <v>300</v>
      </c>
      <c r="E280" s="83">
        <f aca="true" t="shared" si="130" ref="E280:P282">E281</f>
        <v>300</v>
      </c>
      <c r="F280" s="83">
        <f t="shared" si="130"/>
        <v>0</v>
      </c>
      <c r="G280" s="83">
        <f t="shared" si="130"/>
        <v>0</v>
      </c>
      <c r="H280" s="83">
        <f t="shared" si="130"/>
        <v>0</v>
      </c>
      <c r="I280" s="83">
        <f t="shared" si="130"/>
        <v>0</v>
      </c>
      <c r="J280" s="83">
        <f t="shared" si="130"/>
        <v>0</v>
      </c>
      <c r="K280" s="83">
        <f t="shared" si="130"/>
        <v>0</v>
      </c>
      <c r="L280" s="83">
        <f t="shared" si="130"/>
        <v>0</v>
      </c>
      <c r="M280" s="83">
        <f t="shared" si="130"/>
        <v>0</v>
      </c>
      <c r="N280" s="83">
        <f t="shared" si="130"/>
        <v>0</v>
      </c>
      <c r="O280" s="83">
        <f t="shared" si="130"/>
        <v>0</v>
      </c>
      <c r="P280" s="83">
        <f t="shared" si="130"/>
        <v>0</v>
      </c>
    </row>
    <row r="281" spans="1:16" s="20" customFormat="1" ht="30" customHeight="1" hidden="1">
      <c r="A281" s="85" t="s">
        <v>377</v>
      </c>
      <c r="B281" s="50"/>
      <c r="C281" s="86" t="s">
        <v>379</v>
      </c>
      <c r="D281" s="83">
        <f>D282</f>
        <v>300</v>
      </c>
      <c r="E281" s="83">
        <f t="shared" si="130"/>
        <v>300</v>
      </c>
      <c r="F281" s="83">
        <f t="shared" si="130"/>
        <v>0</v>
      </c>
      <c r="G281" s="83">
        <f t="shared" si="130"/>
        <v>0</v>
      </c>
      <c r="H281" s="83">
        <f t="shared" si="130"/>
        <v>0</v>
      </c>
      <c r="I281" s="83">
        <f t="shared" si="130"/>
        <v>0</v>
      </c>
      <c r="J281" s="83">
        <f t="shared" si="130"/>
        <v>0</v>
      </c>
      <c r="K281" s="83">
        <f t="shared" si="130"/>
        <v>0</v>
      </c>
      <c r="L281" s="83">
        <f t="shared" si="130"/>
        <v>0</v>
      </c>
      <c r="M281" s="83">
        <f t="shared" si="130"/>
        <v>0</v>
      </c>
      <c r="N281" s="83">
        <f t="shared" si="130"/>
        <v>0</v>
      </c>
      <c r="O281" s="83">
        <f t="shared" si="130"/>
        <v>0</v>
      </c>
      <c r="P281" s="83">
        <f t="shared" si="130"/>
        <v>0</v>
      </c>
    </row>
    <row r="282" spans="1:16" s="20" customFormat="1" ht="25.5" customHeight="1" hidden="1">
      <c r="A282" s="85" t="s">
        <v>378</v>
      </c>
      <c r="B282" s="50"/>
      <c r="C282" s="86" t="s">
        <v>380</v>
      </c>
      <c r="D282" s="83">
        <f>D283</f>
        <v>300</v>
      </c>
      <c r="E282" s="83">
        <f t="shared" si="130"/>
        <v>300</v>
      </c>
      <c r="F282" s="83">
        <f t="shared" si="130"/>
        <v>0</v>
      </c>
      <c r="G282" s="83">
        <f t="shared" si="130"/>
        <v>0</v>
      </c>
      <c r="H282" s="83">
        <f t="shared" si="130"/>
        <v>0</v>
      </c>
      <c r="I282" s="83">
        <f t="shared" si="130"/>
        <v>0</v>
      </c>
      <c r="J282" s="83">
        <f t="shared" si="130"/>
        <v>0</v>
      </c>
      <c r="K282" s="83">
        <f t="shared" si="130"/>
        <v>0</v>
      </c>
      <c r="L282" s="83">
        <f t="shared" si="130"/>
        <v>0</v>
      </c>
      <c r="M282" s="83">
        <f t="shared" si="130"/>
        <v>0</v>
      </c>
      <c r="N282" s="83">
        <f t="shared" si="130"/>
        <v>0</v>
      </c>
      <c r="O282" s="83">
        <f t="shared" si="130"/>
        <v>0</v>
      </c>
      <c r="P282" s="83">
        <f t="shared" si="130"/>
        <v>0</v>
      </c>
    </row>
    <row r="283" spans="1:16" s="20" customFormat="1" ht="30" customHeight="1" hidden="1">
      <c r="A283" s="85"/>
      <c r="B283" s="50" t="s">
        <v>3</v>
      </c>
      <c r="C283" s="86" t="s">
        <v>98</v>
      </c>
      <c r="D283" s="83">
        <v>300</v>
      </c>
      <c r="E283" s="83">
        <f>D283+SUM(F283:P283)</f>
        <v>300</v>
      </c>
      <c r="F283" s="83"/>
      <c r="G283" s="83"/>
      <c r="H283" s="84"/>
      <c r="I283" s="84"/>
      <c r="J283" s="83"/>
      <c r="K283" s="83"/>
      <c r="L283" s="83"/>
      <c r="M283" s="83"/>
      <c r="N283" s="83"/>
      <c r="O283" s="83"/>
      <c r="P283" s="83"/>
    </row>
    <row r="284" spans="1:16" s="20" customFormat="1" ht="28.5" customHeight="1" hidden="1">
      <c r="A284" s="100" t="s">
        <v>381</v>
      </c>
      <c r="B284" s="50"/>
      <c r="C284" s="103" t="s">
        <v>139</v>
      </c>
      <c r="D284" s="83">
        <f>D285</f>
        <v>300</v>
      </c>
      <c r="E284" s="83">
        <f aca="true" t="shared" si="131" ref="E284:P286">E285</f>
        <v>300</v>
      </c>
      <c r="F284" s="83">
        <f t="shared" si="131"/>
        <v>0</v>
      </c>
      <c r="G284" s="83">
        <f t="shared" si="131"/>
        <v>0</v>
      </c>
      <c r="H284" s="83">
        <f t="shared" si="131"/>
        <v>0</v>
      </c>
      <c r="I284" s="83">
        <f t="shared" si="131"/>
        <v>0</v>
      </c>
      <c r="J284" s="83">
        <f t="shared" si="131"/>
        <v>0</v>
      </c>
      <c r="K284" s="83">
        <f t="shared" si="131"/>
        <v>0</v>
      </c>
      <c r="L284" s="83">
        <f t="shared" si="131"/>
        <v>0</v>
      </c>
      <c r="M284" s="83">
        <f t="shared" si="131"/>
        <v>0</v>
      </c>
      <c r="N284" s="83">
        <f t="shared" si="131"/>
        <v>0</v>
      </c>
      <c r="O284" s="83">
        <f t="shared" si="131"/>
        <v>0</v>
      </c>
      <c r="P284" s="83">
        <f t="shared" si="131"/>
        <v>0</v>
      </c>
    </row>
    <row r="285" spans="1:16" s="20" customFormat="1" ht="27" customHeight="1" hidden="1">
      <c r="A285" s="85" t="s">
        <v>382</v>
      </c>
      <c r="B285" s="50"/>
      <c r="C285" s="101" t="s">
        <v>384</v>
      </c>
      <c r="D285" s="83">
        <f>D286</f>
        <v>300</v>
      </c>
      <c r="E285" s="83">
        <f t="shared" si="131"/>
        <v>300</v>
      </c>
      <c r="F285" s="83">
        <f t="shared" si="131"/>
        <v>0</v>
      </c>
      <c r="G285" s="83">
        <f t="shared" si="131"/>
        <v>0</v>
      </c>
      <c r="H285" s="83">
        <f t="shared" si="131"/>
        <v>0</v>
      </c>
      <c r="I285" s="83">
        <f t="shared" si="131"/>
        <v>0</v>
      </c>
      <c r="J285" s="83">
        <f t="shared" si="131"/>
        <v>0</v>
      </c>
      <c r="K285" s="83">
        <f t="shared" si="131"/>
        <v>0</v>
      </c>
      <c r="L285" s="83">
        <f t="shared" si="131"/>
        <v>0</v>
      </c>
      <c r="M285" s="83">
        <f t="shared" si="131"/>
        <v>0</v>
      </c>
      <c r="N285" s="83">
        <f t="shared" si="131"/>
        <v>0</v>
      </c>
      <c r="O285" s="83">
        <f t="shared" si="131"/>
        <v>0</v>
      </c>
      <c r="P285" s="83">
        <f t="shared" si="131"/>
        <v>0</v>
      </c>
    </row>
    <row r="286" spans="1:16" s="20" customFormat="1" ht="22.5" customHeight="1" hidden="1">
      <c r="A286" s="85" t="s">
        <v>383</v>
      </c>
      <c r="B286" s="50"/>
      <c r="C286" s="101" t="s">
        <v>385</v>
      </c>
      <c r="D286" s="83">
        <f>D287</f>
        <v>300</v>
      </c>
      <c r="E286" s="83">
        <f t="shared" si="131"/>
        <v>300</v>
      </c>
      <c r="F286" s="83">
        <f t="shared" si="131"/>
        <v>0</v>
      </c>
      <c r="G286" s="83">
        <f t="shared" si="131"/>
        <v>0</v>
      </c>
      <c r="H286" s="83">
        <f t="shared" si="131"/>
        <v>0</v>
      </c>
      <c r="I286" s="83">
        <f t="shared" si="131"/>
        <v>0</v>
      </c>
      <c r="J286" s="83">
        <f t="shared" si="131"/>
        <v>0</v>
      </c>
      <c r="K286" s="83">
        <f t="shared" si="131"/>
        <v>0</v>
      </c>
      <c r="L286" s="83">
        <f t="shared" si="131"/>
        <v>0</v>
      </c>
      <c r="M286" s="83">
        <f t="shared" si="131"/>
        <v>0</v>
      </c>
      <c r="N286" s="83">
        <f t="shared" si="131"/>
        <v>0</v>
      </c>
      <c r="O286" s="83">
        <f t="shared" si="131"/>
        <v>0</v>
      </c>
      <c r="P286" s="83">
        <f t="shared" si="131"/>
        <v>0</v>
      </c>
    </row>
    <row r="287" spans="1:16" s="20" customFormat="1" ht="33.75" customHeight="1" hidden="1">
      <c r="A287" s="85"/>
      <c r="B287" s="50" t="s">
        <v>3</v>
      </c>
      <c r="C287" s="86" t="s">
        <v>98</v>
      </c>
      <c r="D287" s="87">
        <v>300</v>
      </c>
      <c r="E287" s="83">
        <f>D287+SUM(F287:P287)</f>
        <v>300</v>
      </c>
      <c r="F287" s="83"/>
      <c r="G287" s="83"/>
      <c r="H287" s="84"/>
      <c r="I287" s="84"/>
      <c r="J287" s="83"/>
      <c r="K287" s="83"/>
      <c r="L287" s="83"/>
      <c r="M287" s="83"/>
      <c r="N287" s="83"/>
      <c r="O287" s="83"/>
      <c r="P287" s="83"/>
    </row>
    <row r="288" spans="1:16" s="20" customFormat="1" ht="30.75" customHeight="1" hidden="1">
      <c r="A288" s="100" t="s">
        <v>386</v>
      </c>
      <c r="B288" s="50"/>
      <c r="C288" s="103" t="s">
        <v>140</v>
      </c>
      <c r="D288" s="83">
        <f aca="true" t="shared" si="132" ref="D288:P288">D289+D292+D295+D298+D308</f>
        <v>24837.5</v>
      </c>
      <c r="E288" s="83">
        <f t="shared" si="132"/>
        <v>24999.04152</v>
      </c>
      <c r="F288" s="83">
        <f t="shared" si="132"/>
        <v>-135</v>
      </c>
      <c r="G288" s="83">
        <f t="shared" si="132"/>
        <v>315.96856</v>
      </c>
      <c r="H288" s="83">
        <f t="shared" si="132"/>
        <v>-19.42704</v>
      </c>
      <c r="I288" s="83">
        <f t="shared" si="132"/>
        <v>0</v>
      </c>
      <c r="J288" s="83">
        <f t="shared" si="132"/>
        <v>0</v>
      </c>
      <c r="K288" s="83">
        <f t="shared" si="132"/>
        <v>0</v>
      </c>
      <c r="L288" s="83">
        <f t="shared" si="132"/>
        <v>0</v>
      </c>
      <c r="M288" s="83">
        <f t="shared" si="132"/>
        <v>0</v>
      </c>
      <c r="N288" s="83">
        <f t="shared" si="132"/>
        <v>0</v>
      </c>
      <c r="O288" s="83">
        <f t="shared" si="132"/>
        <v>0</v>
      </c>
      <c r="P288" s="83">
        <f t="shared" si="132"/>
        <v>0</v>
      </c>
    </row>
    <row r="289" spans="1:16" s="20" customFormat="1" ht="19.5" customHeight="1" hidden="1">
      <c r="A289" s="50" t="s">
        <v>387</v>
      </c>
      <c r="B289" s="50"/>
      <c r="C289" s="101" t="s">
        <v>389</v>
      </c>
      <c r="D289" s="83">
        <f>D290</f>
        <v>10432.5</v>
      </c>
      <c r="E289" s="83">
        <f aca="true" t="shared" si="133" ref="E289:P290">E290</f>
        <v>10613.46856</v>
      </c>
      <c r="F289" s="83">
        <f t="shared" si="133"/>
        <v>0</v>
      </c>
      <c r="G289" s="83">
        <f t="shared" si="133"/>
        <v>180.96856</v>
      </c>
      <c r="H289" s="83">
        <f t="shared" si="133"/>
        <v>0</v>
      </c>
      <c r="I289" s="83">
        <f t="shared" si="133"/>
        <v>0</v>
      </c>
      <c r="J289" s="83">
        <f t="shared" si="133"/>
        <v>0</v>
      </c>
      <c r="K289" s="83">
        <f t="shared" si="133"/>
        <v>0</v>
      </c>
      <c r="L289" s="83">
        <f t="shared" si="133"/>
        <v>0</v>
      </c>
      <c r="M289" s="83">
        <f t="shared" si="133"/>
        <v>0</v>
      </c>
      <c r="N289" s="83">
        <f t="shared" si="133"/>
        <v>0</v>
      </c>
      <c r="O289" s="83">
        <f t="shared" si="133"/>
        <v>0</v>
      </c>
      <c r="P289" s="83">
        <f t="shared" si="133"/>
        <v>0</v>
      </c>
    </row>
    <row r="290" spans="1:16" s="20" customFormat="1" ht="33" customHeight="1" hidden="1">
      <c r="A290" s="50" t="s">
        <v>388</v>
      </c>
      <c r="B290" s="50"/>
      <c r="C290" s="101" t="s">
        <v>563</v>
      </c>
      <c r="D290" s="83">
        <f>D291</f>
        <v>10432.5</v>
      </c>
      <c r="E290" s="83">
        <f t="shared" si="133"/>
        <v>10613.46856</v>
      </c>
      <c r="F290" s="83">
        <f t="shared" si="133"/>
        <v>0</v>
      </c>
      <c r="G290" s="83">
        <f t="shared" si="133"/>
        <v>180.96856</v>
      </c>
      <c r="H290" s="83">
        <f t="shared" si="133"/>
        <v>0</v>
      </c>
      <c r="I290" s="83">
        <f t="shared" si="133"/>
        <v>0</v>
      </c>
      <c r="J290" s="83">
        <f t="shared" si="133"/>
        <v>0</v>
      </c>
      <c r="K290" s="83">
        <f t="shared" si="133"/>
        <v>0</v>
      </c>
      <c r="L290" s="83">
        <f t="shared" si="133"/>
        <v>0</v>
      </c>
      <c r="M290" s="83">
        <f t="shared" si="133"/>
        <v>0</v>
      </c>
      <c r="N290" s="83">
        <f t="shared" si="133"/>
        <v>0</v>
      </c>
      <c r="O290" s="83">
        <f t="shared" si="133"/>
        <v>0</v>
      </c>
      <c r="P290" s="83">
        <f t="shared" si="133"/>
        <v>0</v>
      </c>
    </row>
    <row r="291" spans="1:16" s="20" customFormat="1" ht="27.75" customHeight="1" hidden="1">
      <c r="A291" s="82"/>
      <c r="B291" s="50" t="s">
        <v>3</v>
      </c>
      <c r="C291" s="86" t="s">
        <v>98</v>
      </c>
      <c r="D291" s="83">
        <v>10432.5</v>
      </c>
      <c r="E291" s="83">
        <f>D291+SUM(F291:P291)</f>
        <v>10613.46856</v>
      </c>
      <c r="F291" s="83"/>
      <c r="G291" s="83">
        <v>180.96856</v>
      </c>
      <c r="H291" s="84"/>
      <c r="I291" s="84"/>
      <c r="J291" s="83"/>
      <c r="K291" s="83"/>
      <c r="L291" s="83"/>
      <c r="M291" s="83"/>
      <c r="N291" s="83"/>
      <c r="O291" s="83"/>
      <c r="P291" s="83"/>
    </row>
    <row r="292" spans="1:16" s="20" customFormat="1" ht="16.5" customHeight="1" hidden="1">
      <c r="A292" s="85" t="s">
        <v>391</v>
      </c>
      <c r="B292" s="50"/>
      <c r="C292" s="101" t="s">
        <v>392</v>
      </c>
      <c r="D292" s="87">
        <f>D293</f>
        <v>9256.8</v>
      </c>
      <c r="E292" s="87">
        <f aca="true" t="shared" si="134" ref="E292:P293">E293</f>
        <v>9237.372959999999</v>
      </c>
      <c r="F292" s="87">
        <f t="shared" si="134"/>
        <v>-135</v>
      </c>
      <c r="G292" s="87">
        <f t="shared" si="134"/>
        <v>135</v>
      </c>
      <c r="H292" s="87">
        <f t="shared" si="134"/>
        <v>-19.42704</v>
      </c>
      <c r="I292" s="87">
        <f t="shared" si="134"/>
        <v>0</v>
      </c>
      <c r="J292" s="87">
        <f t="shared" si="134"/>
        <v>0</v>
      </c>
      <c r="K292" s="87">
        <f t="shared" si="134"/>
        <v>0</v>
      </c>
      <c r="L292" s="87">
        <f t="shared" si="134"/>
        <v>0</v>
      </c>
      <c r="M292" s="87">
        <f t="shared" si="134"/>
        <v>0</v>
      </c>
      <c r="N292" s="87">
        <f t="shared" si="134"/>
        <v>0</v>
      </c>
      <c r="O292" s="87">
        <f t="shared" si="134"/>
        <v>0</v>
      </c>
      <c r="P292" s="87">
        <f t="shared" si="134"/>
        <v>0</v>
      </c>
    </row>
    <row r="293" spans="1:16" s="20" customFormat="1" ht="31.5" customHeight="1" hidden="1">
      <c r="A293" s="85" t="s">
        <v>565</v>
      </c>
      <c r="B293" s="50"/>
      <c r="C293" s="101" t="s">
        <v>564</v>
      </c>
      <c r="D293" s="87">
        <f>D294</f>
        <v>9256.8</v>
      </c>
      <c r="E293" s="87">
        <f t="shared" si="134"/>
        <v>9237.372959999999</v>
      </c>
      <c r="F293" s="87">
        <f t="shared" si="134"/>
        <v>-135</v>
      </c>
      <c r="G293" s="87">
        <f t="shared" si="134"/>
        <v>135</v>
      </c>
      <c r="H293" s="87">
        <f t="shared" si="134"/>
        <v>-19.42704</v>
      </c>
      <c r="I293" s="87">
        <f t="shared" si="134"/>
        <v>0</v>
      </c>
      <c r="J293" s="87">
        <f t="shared" si="134"/>
        <v>0</v>
      </c>
      <c r="K293" s="87">
        <f t="shared" si="134"/>
        <v>0</v>
      </c>
      <c r="L293" s="87">
        <f t="shared" si="134"/>
        <v>0</v>
      </c>
      <c r="M293" s="87">
        <f t="shared" si="134"/>
        <v>0</v>
      </c>
      <c r="N293" s="87">
        <f t="shared" si="134"/>
        <v>0</v>
      </c>
      <c r="O293" s="87">
        <f t="shared" si="134"/>
        <v>0</v>
      </c>
      <c r="P293" s="87">
        <f t="shared" si="134"/>
        <v>0</v>
      </c>
    </row>
    <row r="294" spans="1:16" s="20" customFormat="1" ht="25.5" hidden="1">
      <c r="A294" s="85"/>
      <c r="B294" s="50" t="s">
        <v>3</v>
      </c>
      <c r="C294" s="86" t="s">
        <v>98</v>
      </c>
      <c r="D294" s="83">
        <v>9256.8</v>
      </c>
      <c r="E294" s="83">
        <f>D294+SUM(F294:P294)</f>
        <v>9237.372959999999</v>
      </c>
      <c r="F294" s="83">
        <v>-135</v>
      </c>
      <c r="G294" s="83">
        <v>135</v>
      </c>
      <c r="H294" s="84">
        <v>-19.42704</v>
      </c>
      <c r="I294" s="84"/>
      <c r="J294" s="83"/>
      <c r="K294" s="83"/>
      <c r="L294" s="83"/>
      <c r="M294" s="83"/>
      <c r="N294" s="83"/>
      <c r="O294" s="83"/>
      <c r="P294" s="83"/>
    </row>
    <row r="295" spans="1:16" s="20" customFormat="1" ht="30.75" customHeight="1" hidden="1">
      <c r="A295" s="85" t="s">
        <v>393</v>
      </c>
      <c r="B295" s="50"/>
      <c r="C295" s="101" t="s">
        <v>395</v>
      </c>
      <c r="D295" s="83">
        <f>D296</f>
        <v>0</v>
      </c>
      <c r="E295" s="83">
        <f aca="true" t="shared" si="135" ref="E295:P296">E296</f>
        <v>0</v>
      </c>
      <c r="F295" s="83">
        <f t="shared" si="135"/>
        <v>0</v>
      </c>
      <c r="G295" s="83">
        <f t="shared" si="135"/>
        <v>0</v>
      </c>
      <c r="H295" s="83">
        <f t="shared" si="135"/>
        <v>0</v>
      </c>
      <c r="I295" s="83">
        <f t="shared" si="135"/>
        <v>0</v>
      </c>
      <c r="J295" s="83">
        <f t="shared" si="135"/>
        <v>0</v>
      </c>
      <c r="K295" s="83">
        <f t="shared" si="135"/>
        <v>0</v>
      </c>
      <c r="L295" s="83">
        <f t="shared" si="135"/>
        <v>0</v>
      </c>
      <c r="M295" s="83">
        <f t="shared" si="135"/>
        <v>0</v>
      </c>
      <c r="N295" s="83">
        <f t="shared" si="135"/>
        <v>0</v>
      </c>
      <c r="O295" s="83">
        <f t="shared" si="135"/>
        <v>0</v>
      </c>
      <c r="P295" s="83">
        <f t="shared" si="135"/>
        <v>0</v>
      </c>
    </row>
    <row r="296" spans="1:16" s="20" customFormat="1" ht="30.75" customHeight="1" hidden="1">
      <c r="A296" s="85" t="s">
        <v>394</v>
      </c>
      <c r="B296" s="50"/>
      <c r="C296" s="101" t="s">
        <v>390</v>
      </c>
      <c r="D296" s="83">
        <f>D297</f>
        <v>0</v>
      </c>
      <c r="E296" s="83">
        <f t="shared" si="135"/>
        <v>0</v>
      </c>
      <c r="F296" s="83">
        <f t="shared" si="135"/>
        <v>0</v>
      </c>
      <c r="G296" s="83">
        <f t="shared" si="135"/>
        <v>0</v>
      </c>
      <c r="H296" s="83">
        <f t="shared" si="135"/>
        <v>0</v>
      </c>
      <c r="I296" s="83">
        <f t="shared" si="135"/>
        <v>0</v>
      </c>
      <c r="J296" s="83">
        <f t="shared" si="135"/>
        <v>0</v>
      </c>
      <c r="K296" s="83">
        <f t="shared" si="135"/>
        <v>0</v>
      </c>
      <c r="L296" s="83">
        <f t="shared" si="135"/>
        <v>0</v>
      </c>
      <c r="M296" s="83">
        <f t="shared" si="135"/>
        <v>0</v>
      </c>
      <c r="N296" s="83">
        <f t="shared" si="135"/>
        <v>0</v>
      </c>
      <c r="O296" s="83">
        <f t="shared" si="135"/>
        <v>0</v>
      </c>
      <c r="P296" s="83">
        <f t="shared" si="135"/>
        <v>0</v>
      </c>
    </row>
    <row r="297" spans="1:16" s="20" customFormat="1" ht="27" customHeight="1" hidden="1">
      <c r="A297" s="85"/>
      <c r="B297" s="50" t="s">
        <v>3</v>
      </c>
      <c r="C297" s="86" t="s">
        <v>98</v>
      </c>
      <c r="D297" s="87"/>
      <c r="E297" s="83">
        <f>D297+SUM(F297:P297)</f>
        <v>0</v>
      </c>
      <c r="F297" s="83"/>
      <c r="G297" s="83"/>
      <c r="H297" s="84"/>
      <c r="I297" s="84"/>
      <c r="J297" s="83"/>
      <c r="K297" s="96"/>
      <c r="L297" s="83"/>
      <c r="M297" s="83"/>
      <c r="N297" s="83"/>
      <c r="O297" s="83"/>
      <c r="P297" s="83"/>
    </row>
    <row r="298" spans="1:16" s="20" customFormat="1" ht="12.75" hidden="1">
      <c r="A298" s="85" t="s">
        <v>396</v>
      </c>
      <c r="B298" s="50"/>
      <c r="C298" s="101" t="s">
        <v>397</v>
      </c>
      <c r="D298" s="87">
        <f>D299+D301+D305+D303</f>
        <v>5148.2</v>
      </c>
      <c r="E298" s="87">
        <f aca="true" t="shared" si="136" ref="E298:P298">E299+E301+E305+E303</f>
        <v>5148.2</v>
      </c>
      <c r="F298" s="87">
        <f t="shared" si="136"/>
        <v>0</v>
      </c>
      <c r="G298" s="87">
        <f t="shared" si="136"/>
        <v>0</v>
      </c>
      <c r="H298" s="87">
        <f t="shared" si="136"/>
        <v>0</v>
      </c>
      <c r="I298" s="87">
        <f t="shared" si="136"/>
        <v>0</v>
      </c>
      <c r="J298" s="87">
        <f t="shared" si="136"/>
        <v>0</v>
      </c>
      <c r="K298" s="87">
        <f t="shared" si="136"/>
        <v>0</v>
      </c>
      <c r="L298" s="87">
        <f t="shared" si="136"/>
        <v>0</v>
      </c>
      <c r="M298" s="87">
        <f t="shared" si="136"/>
        <v>0</v>
      </c>
      <c r="N298" s="87">
        <f t="shared" si="136"/>
        <v>0</v>
      </c>
      <c r="O298" s="87">
        <f t="shared" si="136"/>
        <v>0</v>
      </c>
      <c r="P298" s="87">
        <f t="shared" si="136"/>
        <v>0</v>
      </c>
    </row>
    <row r="299" spans="1:16" s="20" customFormat="1" ht="25.5" hidden="1">
      <c r="A299" s="85" t="s">
        <v>566</v>
      </c>
      <c r="B299" s="50"/>
      <c r="C299" s="101" t="s">
        <v>567</v>
      </c>
      <c r="D299" s="87">
        <f>D300</f>
        <v>3093.2</v>
      </c>
      <c r="E299" s="87">
        <f aca="true" t="shared" si="137" ref="E299:P299">E300</f>
        <v>3093.2</v>
      </c>
      <c r="F299" s="87">
        <f t="shared" si="137"/>
        <v>0</v>
      </c>
      <c r="G299" s="87">
        <f t="shared" si="137"/>
        <v>0</v>
      </c>
      <c r="H299" s="87">
        <f t="shared" si="137"/>
        <v>0</v>
      </c>
      <c r="I299" s="87">
        <f t="shared" si="137"/>
        <v>0</v>
      </c>
      <c r="J299" s="87">
        <f t="shared" si="137"/>
        <v>0</v>
      </c>
      <c r="K299" s="87">
        <f t="shared" si="137"/>
        <v>0</v>
      </c>
      <c r="L299" s="87">
        <f t="shared" si="137"/>
        <v>0</v>
      </c>
      <c r="M299" s="87">
        <f t="shared" si="137"/>
        <v>0</v>
      </c>
      <c r="N299" s="87">
        <f t="shared" si="137"/>
        <v>0</v>
      </c>
      <c r="O299" s="87">
        <f t="shared" si="137"/>
        <v>0</v>
      </c>
      <c r="P299" s="87">
        <f t="shared" si="137"/>
        <v>0</v>
      </c>
    </row>
    <row r="300" spans="1:16" s="20" customFormat="1" ht="25.5" hidden="1">
      <c r="A300" s="85"/>
      <c r="B300" s="50" t="s">
        <v>3</v>
      </c>
      <c r="C300" s="86" t="s">
        <v>98</v>
      </c>
      <c r="D300" s="87">
        <v>3093.2</v>
      </c>
      <c r="E300" s="83">
        <f>D300+SUM(F300:P300)</f>
        <v>3093.2</v>
      </c>
      <c r="F300" s="87"/>
      <c r="G300" s="87"/>
      <c r="H300" s="88"/>
      <c r="I300" s="88"/>
      <c r="J300" s="87"/>
      <c r="K300" s="87"/>
      <c r="L300" s="87"/>
      <c r="M300" s="89"/>
      <c r="N300" s="87"/>
      <c r="O300" s="87"/>
      <c r="P300" s="87"/>
    </row>
    <row r="301" spans="1:16" s="20" customFormat="1" ht="25.5" hidden="1">
      <c r="A301" s="85" t="s">
        <v>568</v>
      </c>
      <c r="B301" s="50"/>
      <c r="C301" s="86" t="s">
        <v>569</v>
      </c>
      <c r="D301" s="87">
        <f>D302</f>
        <v>575</v>
      </c>
      <c r="E301" s="87">
        <f aca="true" t="shared" si="138" ref="E301:P301">E302</f>
        <v>575</v>
      </c>
      <c r="F301" s="87">
        <f t="shared" si="138"/>
        <v>0</v>
      </c>
      <c r="G301" s="87">
        <f t="shared" si="138"/>
        <v>0</v>
      </c>
      <c r="H301" s="87">
        <f t="shared" si="138"/>
        <v>0</v>
      </c>
      <c r="I301" s="87">
        <f t="shared" si="138"/>
        <v>0</v>
      </c>
      <c r="J301" s="87">
        <f t="shared" si="138"/>
        <v>0</v>
      </c>
      <c r="K301" s="87">
        <f t="shared" si="138"/>
        <v>0</v>
      </c>
      <c r="L301" s="87">
        <f t="shared" si="138"/>
        <v>0</v>
      </c>
      <c r="M301" s="87">
        <f t="shared" si="138"/>
        <v>0</v>
      </c>
      <c r="N301" s="87">
        <f t="shared" si="138"/>
        <v>0</v>
      </c>
      <c r="O301" s="87">
        <f t="shared" si="138"/>
        <v>0</v>
      </c>
      <c r="P301" s="87">
        <f t="shared" si="138"/>
        <v>0</v>
      </c>
    </row>
    <row r="302" spans="1:16" s="20" customFormat="1" ht="25.5" hidden="1">
      <c r="A302" s="85"/>
      <c r="B302" s="50" t="s">
        <v>3</v>
      </c>
      <c r="C302" s="86" t="s">
        <v>98</v>
      </c>
      <c r="D302" s="87">
        <v>575</v>
      </c>
      <c r="E302" s="83">
        <f>D302+SUM(F302:P302)</f>
        <v>575</v>
      </c>
      <c r="F302" s="87"/>
      <c r="G302" s="87"/>
      <c r="H302" s="88"/>
      <c r="I302" s="88"/>
      <c r="J302" s="87"/>
      <c r="K302" s="87"/>
      <c r="L302" s="87"/>
      <c r="M302" s="87"/>
      <c r="N302" s="87"/>
      <c r="O302" s="87"/>
      <c r="P302" s="87"/>
    </row>
    <row r="303" spans="1:16" s="20" customFormat="1" ht="25.5" hidden="1">
      <c r="A303" s="85" t="s">
        <v>570</v>
      </c>
      <c r="B303" s="50"/>
      <c r="C303" s="86" t="s">
        <v>571</v>
      </c>
      <c r="D303" s="87">
        <f>D304</f>
        <v>1480</v>
      </c>
      <c r="E303" s="87">
        <f aca="true" t="shared" si="139" ref="E303:P303">E304</f>
        <v>1480</v>
      </c>
      <c r="F303" s="87">
        <f t="shared" si="139"/>
        <v>0</v>
      </c>
      <c r="G303" s="87">
        <f t="shared" si="139"/>
        <v>0</v>
      </c>
      <c r="H303" s="87">
        <f t="shared" si="139"/>
        <v>0</v>
      </c>
      <c r="I303" s="87">
        <f t="shared" si="139"/>
        <v>0</v>
      </c>
      <c r="J303" s="87">
        <f t="shared" si="139"/>
        <v>0</v>
      </c>
      <c r="K303" s="87">
        <f t="shared" si="139"/>
        <v>0</v>
      </c>
      <c r="L303" s="87">
        <f t="shared" si="139"/>
        <v>0</v>
      </c>
      <c r="M303" s="87">
        <f t="shared" si="139"/>
        <v>0</v>
      </c>
      <c r="N303" s="87">
        <f t="shared" si="139"/>
        <v>0</v>
      </c>
      <c r="O303" s="87">
        <f t="shared" si="139"/>
        <v>0</v>
      </c>
      <c r="P303" s="87">
        <f t="shared" si="139"/>
        <v>0</v>
      </c>
    </row>
    <row r="304" spans="1:16" s="20" customFormat="1" ht="25.5" hidden="1">
      <c r="A304" s="85"/>
      <c r="B304" s="50" t="s">
        <v>3</v>
      </c>
      <c r="C304" s="86" t="s">
        <v>98</v>
      </c>
      <c r="D304" s="87">
        <v>1480</v>
      </c>
      <c r="E304" s="83">
        <f>D304+SUM(F304:P304)</f>
        <v>1480</v>
      </c>
      <c r="F304" s="87"/>
      <c r="G304" s="87"/>
      <c r="H304" s="88"/>
      <c r="I304" s="88"/>
      <c r="J304" s="87"/>
      <c r="K304" s="87"/>
      <c r="L304" s="87"/>
      <c r="M304" s="87"/>
      <c r="N304" s="87"/>
      <c r="O304" s="87"/>
      <c r="P304" s="87"/>
    </row>
    <row r="305" spans="1:16" s="20" customFormat="1" ht="51" hidden="1">
      <c r="A305" s="85" t="s">
        <v>459</v>
      </c>
      <c r="B305" s="50"/>
      <c r="C305" s="86" t="s">
        <v>461</v>
      </c>
      <c r="D305" s="87">
        <f>D307+D306</f>
        <v>0</v>
      </c>
      <c r="E305" s="87">
        <f aca="true" t="shared" si="140" ref="E305:M305">E307+E306</f>
        <v>0</v>
      </c>
      <c r="F305" s="87">
        <f t="shared" si="140"/>
        <v>0</v>
      </c>
      <c r="G305" s="87">
        <f t="shared" si="140"/>
        <v>0</v>
      </c>
      <c r="H305" s="87">
        <f t="shared" si="140"/>
        <v>0</v>
      </c>
      <c r="I305" s="87">
        <f t="shared" si="140"/>
        <v>0</v>
      </c>
      <c r="J305" s="87">
        <f t="shared" si="140"/>
        <v>0</v>
      </c>
      <c r="K305" s="87">
        <f t="shared" si="140"/>
        <v>0</v>
      </c>
      <c r="L305" s="87">
        <f t="shared" si="140"/>
        <v>0</v>
      </c>
      <c r="M305" s="87">
        <f t="shared" si="140"/>
        <v>0</v>
      </c>
      <c r="N305" s="87">
        <f>N307+N306</f>
        <v>0</v>
      </c>
      <c r="O305" s="87">
        <f>O307+O306</f>
        <v>0</v>
      </c>
      <c r="P305" s="87">
        <f>P307+P306</f>
        <v>0</v>
      </c>
    </row>
    <row r="306" spans="1:16" s="20" customFormat="1" ht="51" hidden="1">
      <c r="A306" s="85"/>
      <c r="B306" s="50" t="s">
        <v>2</v>
      </c>
      <c r="C306" s="86" t="s">
        <v>97</v>
      </c>
      <c r="D306" s="87"/>
      <c r="E306" s="83">
        <f>D306+SUM(F306:P306)</f>
        <v>0</v>
      </c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</row>
    <row r="307" spans="1:16" s="20" customFormat="1" ht="25.5" hidden="1">
      <c r="A307" s="85"/>
      <c r="B307" s="50" t="s">
        <v>3</v>
      </c>
      <c r="C307" s="86" t="s">
        <v>98</v>
      </c>
      <c r="D307" s="87"/>
      <c r="E307" s="83">
        <f>D307+SUM(F307:P307)</f>
        <v>0</v>
      </c>
      <c r="F307" s="87"/>
      <c r="G307" s="87"/>
      <c r="H307" s="88"/>
      <c r="I307" s="88"/>
      <c r="J307" s="87"/>
      <c r="K307" s="87"/>
      <c r="L307" s="87"/>
      <c r="M307" s="87"/>
      <c r="N307" s="87"/>
      <c r="O307" s="87"/>
      <c r="P307" s="87"/>
    </row>
    <row r="308" spans="1:16" s="20" customFormat="1" ht="38.25" hidden="1">
      <c r="A308" s="85" t="s">
        <v>398</v>
      </c>
      <c r="B308" s="50"/>
      <c r="C308" s="101" t="s">
        <v>400</v>
      </c>
      <c r="D308" s="87">
        <f>D309</f>
        <v>0</v>
      </c>
      <c r="E308" s="87">
        <f aca="true" t="shared" si="141" ref="E308:P309">E309</f>
        <v>0</v>
      </c>
      <c r="F308" s="87">
        <f t="shared" si="141"/>
        <v>0</v>
      </c>
      <c r="G308" s="87">
        <f t="shared" si="141"/>
        <v>0</v>
      </c>
      <c r="H308" s="87">
        <f t="shared" si="141"/>
        <v>0</v>
      </c>
      <c r="I308" s="87">
        <f t="shared" si="141"/>
        <v>0</v>
      </c>
      <c r="J308" s="87">
        <f t="shared" si="141"/>
        <v>0</v>
      </c>
      <c r="K308" s="87">
        <f t="shared" si="141"/>
        <v>0</v>
      </c>
      <c r="L308" s="87">
        <f t="shared" si="141"/>
        <v>0</v>
      </c>
      <c r="M308" s="87">
        <f t="shared" si="141"/>
        <v>0</v>
      </c>
      <c r="N308" s="87">
        <f t="shared" si="141"/>
        <v>0</v>
      </c>
      <c r="O308" s="87">
        <f t="shared" si="141"/>
        <v>0</v>
      </c>
      <c r="P308" s="87">
        <f t="shared" si="141"/>
        <v>0</v>
      </c>
    </row>
    <row r="309" spans="1:16" s="20" customFormat="1" ht="25.5" hidden="1">
      <c r="A309" s="85" t="s">
        <v>399</v>
      </c>
      <c r="B309" s="50"/>
      <c r="C309" s="101" t="s">
        <v>390</v>
      </c>
      <c r="D309" s="87">
        <f>D310</f>
        <v>0</v>
      </c>
      <c r="E309" s="87">
        <f t="shared" si="141"/>
        <v>0</v>
      </c>
      <c r="F309" s="87">
        <f t="shared" si="141"/>
        <v>0</v>
      </c>
      <c r="G309" s="87">
        <f t="shared" si="141"/>
        <v>0</v>
      </c>
      <c r="H309" s="87">
        <f t="shared" si="141"/>
        <v>0</v>
      </c>
      <c r="I309" s="87">
        <f t="shared" si="141"/>
        <v>0</v>
      </c>
      <c r="J309" s="87">
        <f t="shared" si="141"/>
        <v>0</v>
      </c>
      <c r="K309" s="87">
        <f t="shared" si="141"/>
        <v>0</v>
      </c>
      <c r="L309" s="87">
        <f t="shared" si="141"/>
        <v>0</v>
      </c>
      <c r="M309" s="87">
        <f t="shared" si="141"/>
        <v>0</v>
      </c>
      <c r="N309" s="87">
        <f t="shared" si="141"/>
        <v>0</v>
      </c>
      <c r="O309" s="87">
        <f t="shared" si="141"/>
        <v>0</v>
      </c>
      <c r="P309" s="87">
        <f t="shared" si="141"/>
        <v>0</v>
      </c>
    </row>
    <row r="310" spans="1:16" s="20" customFormat="1" ht="25.5" hidden="1">
      <c r="A310" s="85"/>
      <c r="B310" s="50" t="s">
        <v>3</v>
      </c>
      <c r="C310" s="86" t="s">
        <v>98</v>
      </c>
      <c r="D310" s="87"/>
      <c r="E310" s="83">
        <f>D310+SUM(F310:P310)</f>
        <v>0</v>
      </c>
      <c r="F310" s="87"/>
      <c r="G310" s="87"/>
      <c r="H310" s="88"/>
      <c r="I310" s="88"/>
      <c r="J310" s="87"/>
      <c r="K310" s="89"/>
      <c r="L310" s="87"/>
      <c r="M310" s="87"/>
      <c r="N310" s="87"/>
      <c r="O310" s="87"/>
      <c r="P310" s="87"/>
    </row>
    <row r="311" spans="1:16" s="20" customFormat="1" ht="38.25" hidden="1">
      <c r="A311" s="100" t="s">
        <v>401</v>
      </c>
      <c r="B311" s="50"/>
      <c r="C311" s="103" t="s">
        <v>141</v>
      </c>
      <c r="D311" s="87">
        <f>D312</f>
        <v>8664.9</v>
      </c>
      <c r="E311" s="87">
        <f aca="true" t="shared" si="142" ref="E311:P312">E312</f>
        <v>8664.9</v>
      </c>
      <c r="F311" s="87">
        <f t="shared" si="142"/>
        <v>0</v>
      </c>
      <c r="G311" s="87">
        <f t="shared" si="142"/>
        <v>0</v>
      </c>
      <c r="H311" s="87">
        <f t="shared" si="142"/>
        <v>0</v>
      </c>
      <c r="I311" s="87">
        <f t="shared" si="142"/>
        <v>0</v>
      </c>
      <c r="J311" s="87">
        <f t="shared" si="142"/>
        <v>0</v>
      </c>
      <c r="K311" s="87">
        <f t="shared" si="142"/>
        <v>0</v>
      </c>
      <c r="L311" s="87">
        <f t="shared" si="142"/>
        <v>0</v>
      </c>
      <c r="M311" s="87">
        <f t="shared" si="142"/>
        <v>0</v>
      </c>
      <c r="N311" s="87">
        <f t="shared" si="142"/>
        <v>0</v>
      </c>
      <c r="O311" s="87">
        <f t="shared" si="142"/>
        <v>0</v>
      </c>
      <c r="P311" s="87">
        <f t="shared" si="142"/>
        <v>0</v>
      </c>
    </row>
    <row r="312" spans="1:16" s="20" customFormat="1" ht="25.5" hidden="1">
      <c r="A312" s="85" t="s">
        <v>402</v>
      </c>
      <c r="B312" s="50"/>
      <c r="C312" s="72" t="s">
        <v>334</v>
      </c>
      <c r="D312" s="87">
        <f>D313</f>
        <v>8664.9</v>
      </c>
      <c r="E312" s="87">
        <f t="shared" si="142"/>
        <v>8664.9</v>
      </c>
      <c r="F312" s="87">
        <f t="shared" si="142"/>
        <v>0</v>
      </c>
      <c r="G312" s="87">
        <f t="shared" si="142"/>
        <v>0</v>
      </c>
      <c r="H312" s="87">
        <f t="shared" si="142"/>
        <v>0</v>
      </c>
      <c r="I312" s="87">
        <f t="shared" si="142"/>
        <v>0</v>
      </c>
      <c r="J312" s="87">
        <f t="shared" si="142"/>
        <v>0</v>
      </c>
      <c r="K312" s="87">
        <f t="shared" si="142"/>
        <v>0</v>
      </c>
      <c r="L312" s="87">
        <f t="shared" si="142"/>
        <v>0</v>
      </c>
      <c r="M312" s="87">
        <f t="shared" si="142"/>
        <v>0</v>
      </c>
      <c r="N312" s="87">
        <f t="shared" si="142"/>
        <v>0</v>
      </c>
      <c r="O312" s="87">
        <f t="shared" si="142"/>
        <v>0</v>
      </c>
      <c r="P312" s="87">
        <f t="shared" si="142"/>
        <v>0</v>
      </c>
    </row>
    <row r="313" spans="1:16" s="20" customFormat="1" ht="25.5" hidden="1">
      <c r="A313" s="85" t="s">
        <v>403</v>
      </c>
      <c r="B313" s="50"/>
      <c r="C313" s="72" t="s">
        <v>275</v>
      </c>
      <c r="D313" s="87">
        <f>D314+D315+D316</f>
        <v>8664.9</v>
      </c>
      <c r="E313" s="87">
        <f aca="true" t="shared" si="143" ref="E313:P313">E314+E315+E316</f>
        <v>8664.9</v>
      </c>
      <c r="F313" s="87">
        <f t="shared" si="143"/>
        <v>0</v>
      </c>
      <c r="G313" s="87">
        <f t="shared" si="143"/>
        <v>0</v>
      </c>
      <c r="H313" s="87">
        <f t="shared" si="143"/>
        <v>0</v>
      </c>
      <c r="I313" s="87">
        <f t="shared" si="143"/>
        <v>0</v>
      </c>
      <c r="J313" s="87">
        <f t="shared" si="143"/>
        <v>0</v>
      </c>
      <c r="K313" s="87">
        <f t="shared" si="143"/>
        <v>0</v>
      </c>
      <c r="L313" s="87">
        <f t="shared" si="143"/>
        <v>0</v>
      </c>
      <c r="M313" s="87">
        <f t="shared" si="143"/>
        <v>0</v>
      </c>
      <c r="N313" s="87">
        <f t="shared" si="143"/>
        <v>0</v>
      </c>
      <c r="O313" s="87">
        <f t="shared" si="143"/>
        <v>0</v>
      </c>
      <c r="P313" s="87">
        <f t="shared" si="143"/>
        <v>0</v>
      </c>
    </row>
    <row r="314" spans="1:16" s="20" customFormat="1" ht="51" hidden="1">
      <c r="A314" s="85"/>
      <c r="B314" s="50" t="s">
        <v>2</v>
      </c>
      <c r="C314" s="86" t="s">
        <v>97</v>
      </c>
      <c r="D314" s="87">
        <f>7155.8</f>
        <v>7155.8</v>
      </c>
      <c r="E314" s="83">
        <f>D314+SUM(F314:P314)</f>
        <v>7155.8</v>
      </c>
      <c r="F314" s="87"/>
      <c r="G314" s="87"/>
      <c r="H314" s="88"/>
      <c r="I314" s="88"/>
      <c r="J314" s="87"/>
      <c r="K314" s="87"/>
      <c r="L314" s="87"/>
      <c r="M314" s="87"/>
      <c r="N314" s="87"/>
      <c r="O314" s="87"/>
      <c r="P314" s="87"/>
    </row>
    <row r="315" spans="1:16" s="20" customFormat="1" ht="25.5" hidden="1">
      <c r="A315" s="82"/>
      <c r="B315" s="50" t="s">
        <v>3</v>
      </c>
      <c r="C315" s="86" t="s">
        <v>98</v>
      </c>
      <c r="D315" s="87">
        <f>1039.2</f>
        <v>1039.2</v>
      </c>
      <c r="E315" s="83">
        <f>D315+SUM(F315:P315)</f>
        <v>1039.2</v>
      </c>
      <c r="F315" s="87"/>
      <c r="G315" s="87"/>
      <c r="H315" s="88"/>
      <c r="I315" s="88"/>
      <c r="J315" s="87"/>
      <c r="K315" s="87"/>
      <c r="L315" s="87"/>
      <c r="M315" s="87"/>
      <c r="N315" s="87"/>
      <c r="O315" s="87"/>
      <c r="P315" s="87"/>
    </row>
    <row r="316" spans="1:16" s="20" customFormat="1" ht="12.75" hidden="1">
      <c r="A316" s="85"/>
      <c r="B316" s="50" t="s">
        <v>4</v>
      </c>
      <c r="C316" s="86" t="s">
        <v>5</v>
      </c>
      <c r="D316" s="87">
        <f>469.9</f>
        <v>469.9</v>
      </c>
      <c r="E316" s="83">
        <f>D316+SUM(F316:P316)</f>
        <v>469.9</v>
      </c>
      <c r="F316" s="87"/>
      <c r="G316" s="87"/>
      <c r="H316" s="88"/>
      <c r="I316" s="88"/>
      <c r="J316" s="87"/>
      <c r="K316" s="89"/>
      <c r="L316" s="87"/>
      <c r="M316" s="87"/>
      <c r="N316" s="87"/>
      <c r="O316" s="87"/>
      <c r="P316" s="87"/>
    </row>
    <row r="317" spans="1:16" s="20" customFormat="1" ht="12.75" hidden="1">
      <c r="A317" s="100" t="s">
        <v>404</v>
      </c>
      <c r="B317" s="117"/>
      <c r="C317" s="128" t="s">
        <v>407</v>
      </c>
      <c r="D317" s="87">
        <f>D318</f>
        <v>100</v>
      </c>
      <c r="E317" s="87">
        <f aca="true" t="shared" si="144" ref="E317:P318">E318</f>
        <v>100</v>
      </c>
      <c r="F317" s="87">
        <f t="shared" si="144"/>
        <v>0</v>
      </c>
      <c r="G317" s="87">
        <f t="shared" si="144"/>
        <v>0</v>
      </c>
      <c r="H317" s="87">
        <f t="shared" si="144"/>
        <v>0</v>
      </c>
      <c r="I317" s="87">
        <f t="shared" si="144"/>
        <v>0</v>
      </c>
      <c r="J317" s="87">
        <f t="shared" si="144"/>
        <v>0</v>
      </c>
      <c r="K317" s="87">
        <f t="shared" si="144"/>
        <v>0</v>
      </c>
      <c r="L317" s="87">
        <f t="shared" si="144"/>
        <v>0</v>
      </c>
      <c r="M317" s="87">
        <f t="shared" si="144"/>
        <v>0</v>
      </c>
      <c r="N317" s="87">
        <f t="shared" si="144"/>
        <v>0</v>
      </c>
      <c r="O317" s="87">
        <f t="shared" si="144"/>
        <v>0</v>
      </c>
      <c r="P317" s="87">
        <f t="shared" si="144"/>
        <v>0</v>
      </c>
    </row>
    <row r="318" spans="1:16" s="20" customFormat="1" ht="12.75" hidden="1">
      <c r="A318" s="85" t="s">
        <v>405</v>
      </c>
      <c r="B318" s="50"/>
      <c r="C318" s="86" t="s">
        <v>408</v>
      </c>
      <c r="D318" s="87">
        <f>D319</f>
        <v>100</v>
      </c>
      <c r="E318" s="87">
        <f t="shared" si="144"/>
        <v>100</v>
      </c>
      <c r="F318" s="87">
        <f t="shared" si="144"/>
        <v>0</v>
      </c>
      <c r="G318" s="87">
        <f t="shared" si="144"/>
        <v>0</v>
      </c>
      <c r="H318" s="87">
        <f t="shared" si="144"/>
        <v>0</v>
      </c>
      <c r="I318" s="87">
        <f t="shared" si="144"/>
        <v>0</v>
      </c>
      <c r="J318" s="87">
        <f t="shared" si="144"/>
        <v>0</v>
      </c>
      <c r="K318" s="87">
        <f t="shared" si="144"/>
        <v>0</v>
      </c>
      <c r="L318" s="87">
        <f t="shared" si="144"/>
        <v>0</v>
      </c>
      <c r="M318" s="87">
        <f t="shared" si="144"/>
        <v>0</v>
      </c>
      <c r="N318" s="87">
        <f t="shared" si="144"/>
        <v>0</v>
      </c>
      <c r="O318" s="87">
        <f t="shared" si="144"/>
        <v>0</v>
      </c>
      <c r="P318" s="87">
        <f t="shared" si="144"/>
        <v>0</v>
      </c>
    </row>
    <row r="319" spans="1:16" s="20" customFormat="1" ht="12.75" hidden="1">
      <c r="A319" s="85" t="s">
        <v>406</v>
      </c>
      <c r="B319" s="50"/>
      <c r="C319" s="86" t="s">
        <v>409</v>
      </c>
      <c r="D319" s="87">
        <f>D320</f>
        <v>100</v>
      </c>
      <c r="E319" s="87">
        <f aca="true" t="shared" si="145" ref="E319:P319">E320</f>
        <v>100</v>
      </c>
      <c r="F319" s="87">
        <f t="shared" si="145"/>
        <v>0</v>
      </c>
      <c r="G319" s="87">
        <f t="shared" si="145"/>
        <v>0</v>
      </c>
      <c r="H319" s="87">
        <f t="shared" si="145"/>
        <v>0</v>
      </c>
      <c r="I319" s="87">
        <f t="shared" si="145"/>
        <v>0</v>
      </c>
      <c r="J319" s="87">
        <f t="shared" si="145"/>
        <v>0</v>
      </c>
      <c r="K319" s="87">
        <f t="shared" si="145"/>
        <v>0</v>
      </c>
      <c r="L319" s="87">
        <f t="shared" si="145"/>
        <v>0</v>
      </c>
      <c r="M319" s="87">
        <f t="shared" si="145"/>
        <v>0</v>
      </c>
      <c r="N319" s="87">
        <f t="shared" si="145"/>
        <v>0</v>
      </c>
      <c r="O319" s="87">
        <f t="shared" si="145"/>
        <v>0</v>
      </c>
      <c r="P319" s="87">
        <f t="shared" si="145"/>
        <v>0</v>
      </c>
    </row>
    <row r="320" spans="1:16" s="20" customFormat="1" ht="25.5" hidden="1">
      <c r="A320" s="85"/>
      <c r="B320" s="50" t="s">
        <v>3</v>
      </c>
      <c r="C320" s="86" t="s">
        <v>98</v>
      </c>
      <c r="D320" s="87">
        <v>100</v>
      </c>
      <c r="E320" s="83">
        <f>D320+SUM(F320:P320)</f>
        <v>100</v>
      </c>
      <c r="F320" s="87"/>
      <c r="G320" s="87"/>
      <c r="H320" s="88"/>
      <c r="I320" s="88"/>
      <c r="J320" s="87"/>
      <c r="K320" s="89"/>
      <c r="L320" s="87"/>
      <c r="M320" s="87"/>
      <c r="N320" s="87"/>
      <c r="O320" s="87"/>
      <c r="P320" s="87"/>
    </row>
    <row r="321" spans="1:16" s="20" customFormat="1" ht="51" hidden="1">
      <c r="A321" s="82" t="s">
        <v>511</v>
      </c>
      <c r="B321" s="11"/>
      <c r="C321" s="138" t="s">
        <v>584</v>
      </c>
      <c r="D321" s="91">
        <f>D322+D325</f>
        <v>1404.37</v>
      </c>
      <c r="E321" s="91">
        <f aca="true" t="shared" si="146" ref="E321:P321">E322+E325</f>
        <v>1904.37</v>
      </c>
      <c r="F321" s="91">
        <f t="shared" si="146"/>
        <v>0</v>
      </c>
      <c r="G321" s="91">
        <f t="shared" si="146"/>
        <v>500</v>
      </c>
      <c r="H321" s="91">
        <f t="shared" si="146"/>
        <v>0</v>
      </c>
      <c r="I321" s="91">
        <f t="shared" si="146"/>
        <v>0</v>
      </c>
      <c r="J321" s="91">
        <f t="shared" si="146"/>
        <v>0</v>
      </c>
      <c r="K321" s="91">
        <f t="shared" si="146"/>
        <v>0</v>
      </c>
      <c r="L321" s="91">
        <f t="shared" si="146"/>
        <v>0</v>
      </c>
      <c r="M321" s="91">
        <f t="shared" si="146"/>
        <v>0</v>
      </c>
      <c r="N321" s="91">
        <f t="shared" si="146"/>
        <v>0</v>
      </c>
      <c r="O321" s="91">
        <f t="shared" si="146"/>
        <v>0</v>
      </c>
      <c r="P321" s="91">
        <f t="shared" si="146"/>
        <v>0</v>
      </c>
    </row>
    <row r="322" spans="1:16" s="20" customFormat="1" ht="25.5" hidden="1">
      <c r="A322" s="85" t="s">
        <v>513</v>
      </c>
      <c r="B322" s="50"/>
      <c r="C322" s="86" t="s">
        <v>514</v>
      </c>
      <c r="D322" s="87">
        <f>D323</f>
        <v>0</v>
      </c>
      <c r="E322" s="87">
        <f aca="true" t="shared" si="147" ref="E322:P323">E323</f>
        <v>0</v>
      </c>
      <c r="F322" s="87">
        <f t="shared" si="147"/>
        <v>0</v>
      </c>
      <c r="G322" s="87">
        <f t="shared" si="147"/>
        <v>0</v>
      </c>
      <c r="H322" s="87">
        <f t="shared" si="147"/>
        <v>0</v>
      </c>
      <c r="I322" s="87">
        <f t="shared" si="147"/>
        <v>0</v>
      </c>
      <c r="J322" s="87">
        <f t="shared" si="147"/>
        <v>0</v>
      </c>
      <c r="K322" s="87">
        <f t="shared" si="147"/>
        <v>0</v>
      </c>
      <c r="L322" s="87">
        <f t="shared" si="147"/>
        <v>0</v>
      </c>
      <c r="M322" s="87">
        <f t="shared" si="147"/>
        <v>0</v>
      </c>
      <c r="N322" s="87">
        <f t="shared" si="147"/>
        <v>0</v>
      </c>
      <c r="O322" s="87">
        <f t="shared" si="147"/>
        <v>0</v>
      </c>
      <c r="P322" s="87">
        <f t="shared" si="147"/>
        <v>0</v>
      </c>
    </row>
    <row r="323" spans="1:16" s="20" customFormat="1" ht="25.5" hidden="1">
      <c r="A323" s="85" t="s">
        <v>515</v>
      </c>
      <c r="B323" s="50"/>
      <c r="C323" s="86" t="s">
        <v>516</v>
      </c>
      <c r="D323" s="87">
        <f>D324</f>
        <v>0</v>
      </c>
      <c r="E323" s="87">
        <f t="shared" si="147"/>
        <v>0</v>
      </c>
      <c r="F323" s="87">
        <f t="shared" si="147"/>
        <v>0</v>
      </c>
      <c r="G323" s="87">
        <f t="shared" si="147"/>
        <v>0</v>
      </c>
      <c r="H323" s="87">
        <f t="shared" si="147"/>
        <v>0</v>
      </c>
      <c r="I323" s="87">
        <f t="shared" si="147"/>
        <v>0</v>
      </c>
      <c r="J323" s="87">
        <f t="shared" si="147"/>
        <v>0</v>
      </c>
      <c r="K323" s="87">
        <f t="shared" si="147"/>
        <v>0</v>
      </c>
      <c r="L323" s="87">
        <f t="shared" si="147"/>
        <v>0</v>
      </c>
      <c r="M323" s="87">
        <f t="shared" si="147"/>
        <v>0</v>
      </c>
      <c r="N323" s="87">
        <f t="shared" si="147"/>
        <v>0</v>
      </c>
      <c r="O323" s="87">
        <f t="shared" si="147"/>
        <v>0</v>
      </c>
      <c r="P323" s="87">
        <f t="shared" si="147"/>
        <v>0</v>
      </c>
    </row>
    <row r="324" spans="1:16" s="20" customFormat="1" ht="25.5" hidden="1">
      <c r="A324" s="85"/>
      <c r="B324" s="50" t="s">
        <v>3</v>
      </c>
      <c r="C324" s="86" t="s">
        <v>98</v>
      </c>
      <c r="D324" s="87"/>
      <c r="E324" s="83">
        <f>D324+SUM(F324:P324)</f>
        <v>0</v>
      </c>
      <c r="F324" s="87"/>
      <c r="G324" s="87"/>
      <c r="H324" s="88"/>
      <c r="I324" s="88"/>
      <c r="J324" s="87"/>
      <c r="K324" s="87"/>
      <c r="L324" s="87"/>
      <c r="M324" s="87"/>
      <c r="N324" s="87"/>
      <c r="O324" s="87"/>
      <c r="P324" s="87"/>
    </row>
    <row r="325" spans="1:16" s="20" customFormat="1" ht="38.25" hidden="1">
      <c r="A325" s="85" t="s">
        <v>517</v>
      </c>
      <c r="B325" s="50"/>
      <c r="C325" s="86" t="s">
        <v>586</v>
      </c>
      <c r="D325" s="87">
        <f>D326+D328</f>
        <v>1404.37</v>
      </c>
      <c r="E325" s="87">
        <f aca="true" t="shared" si="148" ref="E325:P325">E326+E328</f>
        <v>1904.37</v>
      </c>
      <c r="F325" s="87">
        <f t="shared" si="148"/>
        <v>0</v>
      </c>
      <c r="G325" s="87">
        <f t="shared" si="148"/>
        <v>500</v>
      </c>
      <c r="H325" s="87">
        <f t="shared" si="148"/>
        <v>0</v>
      </c>
      <c r="I325" s="87">
        <f t="shared" si="148"/>
        <v>0</v>
      </c>
      <c r="J325" s="87">
        <f t="shared" si="148"/>
        <v>0</v>
      </c>
      <c r="K325" s="87">
        <f t="shared" si="148"/>
        <v>0</v>
      </c>
      <c r="L325" s="87">
        <f t="shared" si="148"/>
        <v>0</v>
      </c>
      <c r="M325" s="87">
        <f t="shared" si="148"/>
        <v>0</v>
      </c>
      <c r="N325" s="87">
        <f t="shared" si="148"/>
        <v>0</v>
      </c>
      <c r="O325" s="87">
        <f t="shared" si="148"/>
        <v>0</v>
      </c>
      <c r="P325" s="87">
        <f t="shared" si="148"/>
        <v>0</v>
      </c>
    </row>
    <row r="326" spans="1:16" s="20" customFormat="1" ht="25.5" hidden="1">
      <c r="A326" s="85" t="s">
        <v>518</v>
      </c>
      <c r="B326" s="50"/>
      <c r="C326" s="86" t="s">
        <v>587</v>
      </c>
      <c r="D326" s="87">
        <f>D327</f>
        <v>1404.37</v>
      </c>
      <c r="E326" s="87">
        <f aca="true" t="shared" si="149" ref="E326:P326">E327</f>
        <v>1904.37</v>
      </c>
      <c r="F326" s="87">
        <f t="shared" si="149"/>
        <v>0</v>
      </c>
      <c r="G326" s="87">
        <f t="shared" si="149"/>
        <v>500</v>
      </c>
      <c r="H326" s="87">
        <f t="shared" si="149"/>
        <v>0</v>
      </c>
      <c r="I326" s="87">
        <f t="shared" si="149"/>
        <v>0</v>
      </c>
      <c r="J326" s="87">
        <f t="shared" si="149"/>
        <v>0</v>
      </c>
      <c r="K326" s="87">
        <f t="shared" si="149"/>
        <v>0</v>
      </c>
      <c r="L326" s="87">
        <f t="shared" si="149"/>
        <v>0</v>
      </c>
      <c r="M326" s="87">
        <f t="shared" si="149"/>
        <v>0</v>
      </c>
      <c r="N326" s="87">
        <f t="shared" si="149"/>
        <v>0</v>
      </c>
      <c r="O326" s="87">
        <f t="shared" si="149"/>
        <v>0</v>
      </c>
      <c r="P326" s="87">
        <f t="shared" si="149"/>
        <v>0</v>
      </c>
    </row>
    <row r="327" spans="1:16" s="20" customFormat="1" ht="25.5" hidden="1">
      <c r="A327" s="85"/>
      <c r="B327" s="50" t="s">
        <v>3</v>
      </c>
      <c r="C327" s="86" t="s">
        <v>98</v>
      </c>
      <c r="D327" s="87">
        <v>1404.37</v>
      </c>
      <c r="E327" s="83">
        <f>D327+SUM(F327:P327)</f>
        <v>1904.37</v>
      </c>
      <c r="F327" s="87"/>
      <c r="G327" s="87">
        <v>500</v>
      </c>
      <c r="H327" s="88"/>
      <c r="I327" s="88"/>
      <c r="J327" s="87"/>
      <c r="K327" s="89"/>
      <c r="L327" s="87"/>
      <c r="M327" s="87"/>
      <c r="N327" s="87"/>
      <c r="O327" s="87"/>
      <c r="P327" s="87"/>
    </row>
    <row r="328" spans="1:16" s="20" customFormat="1" ht="25.5" hidden="1">
      <c r="A328" s="85" t="s">
        <v>519</v>
      </c>
      <c r="B328" s="50"/>
      <c r="C328" s="86" t="s">
        <v>516</v>
      </c>
      <c r="D328" s="87">
        <f>D329</f>
        <v>0</v>
      </c>
      <c r="E328" s="87">
        <f aca="true" t="shared" si="150" ref="E328:P328">E329</f>
        <v>0</v>
      </c>
      <c r="F328" s="87">
        <f t="shared" si="150"/>
        <v>0</v>
      </c>
      <c r="G328" s="87">
        <f t="shared" si="150"/>
        <v>0</v>
      </c>
      <c r="H328" s="87">
        <f t="shared" si="150"/>
        <v>0</v>
      </c>
      <c r="I328" s="87">
        <f t="shared" si="150"/>
        <v>0</v>
      </c>
      <c r="J328" s="87">
        <f t="shared" si="150"/>
        <v>0</v>
      </c>
      <c r="K328" s="87">
        <f t="shared" si="150"/>
        <v>0</v>
      </c>
      <c r="L328" s="87">
        <f t="shared" si="150"/>
        <v>0</v>
      </c>
      <c r="M328" s="87">
        <f t="shared" si="150"/>
        <v>0</v>
      </c>
      <c r="N328" s="87">
        <f t="shared" si="150"/>
        <v>0</v>
      </c>
      <c r="O328" s="87">
        <f t="shared" si="150"/>
        <v>0</v>
      </c>
      <c r="P328" s="87">
        <f t="shared" si="150"/>
        <v>0</v>
      </c>
    </row>
    <row r="329" spans="1:16" s="20" customFormat="1" ht="25.5" hidden="1">
      <c r="A329" s="85"/>
      <c r="B329" s="50" t="s">
        <v>3</v>
      </c>
      <c r="C329" s="86" t="s">
        <v>98</v>
      </c>
      <c r="D329" s="87"/>
      <c r="E329" s="83">
        <f>D329+SUM(F329:P329)</f>
        <v>0</v>
      </c>
      <c r="F329" s="87"/>
      <c r="G329" s="87"/>
      <c r="H329" s="88"/>
      <c r="I329" s="88"/>
      <c r="J329" s="87"/>
      <c r="K329" s="87"/>
      <c r="L329" s="87"/>
      <c r="M329" s="87"/>
      <c r="N329" s="87"/>
      <c r="O329" s="87"/>
      <c r="P329" s="87"/>
    </row>
    <row r="330" spans="1:16" s="20" customFormat="1" ht="76.5" hidden="1">
      <c r="A330" s="82" t="s">
        <v>580</v>
      </c>
      <c r="B330" s="11"/>
      <c r="C330" s="138" t="s">
        <v>582</v>
      </c>
      <c r="D330" s="91">
        <f>D331</f>
        <v>109.4</v>
      </c>
      <c r="E330" s="91">
        <f aca="true" t="shared" si="151" ref="E330:P331">E331</f>
        <v>112.80568000000001</v>
      </c>
      <c r="F330" s="91">
        <f t="shared" si="151"/>
        <v>0</v>
      </c>
      <c r="G330" s="91">
        <f t="shared" si="151"/>
        <v>3.50468</v>
      </c>
      <c r="H330" s="91">
        <f t="shared" si="151"/>
        <v>-0.099</v>
      </c>
      <c r="I330" s="91">
        <f t="shared" si="151"/>
        <v>0</v>
      </c>
      <c r="J330" s="91">
        <f t="shared" si="151"/>
        <v>0</v>
      </c>
      <c r="K330" s="91">
        <f t="shared" si="151"/>
        <v>0</v>
      </c>
      <c r="L330" s="91">
        <f t="shared" si="151"/>
        <v>0</v>
      </c>
      <c r="M330" s="91">
        <f t="shared" si="151"/>
        <v>0</v>
      </c>
      <c r="N330" s="91">
        <f t="shared" si="151"/>
        <v>0</v>
      </c>
      <c r="O330" s="91">
        <f t="shared" si="151"/>
        <v>0</v>
      </c>
      <c r="P330" s="91">
        <f t="shared" si="151"/>
        <v>0</v>
      </c>
    </row>
    <row r="331" spans="1:16" s="20" customFormat="1" ht="76.5" hidden="1">
      <c r="A331" s="85" t="s">
        <v>581</v>
      </c>
      <c r="B331" s="50"/>
      <c r="C331" s="86" t="s">
        <v>582</v>
      </c>
      <c r="D331" s="87">
        <f>D332</f>
        <v>109.4</v>
      </c>
      <c r="E331" s="87">
        <f t="shared" si="151"/>
        <v>112.80568000000001</v>
      </c>
      <c r="F331" s="87">
        <f t="shared" si="151"/>
        <v>0</v>
      </c>
      <c r="G331" s="87">
        <f t="shared" si="151"/>
        <v>3.50468</v>
      </c>
      <c r="H331" s="87">
        <f t="shared" si="151"/>
        <v>-0.099</v>
      </c>
      <c r="I331" s="87">
        <f t="shared" si="151"/>
        <v>0</v>
      </c>
      <c r="J331" s="87">
        <f t="shared" si="151"/>
        <v>0</v>
      </c>
      <c r="K331" s="87">
        <f t="shared" si="151"/>
        <v>0</v>
      </c>
      <c r="L331" s="87">
        <f t="shared" si="151"/>
        <v>0</v>
      </c>
      <c r="M331" s="87">
        <f t="shared" si="151"/>
        <v>0</v>
      </c>
      <c r="N331" s="87">
        <f t="shared" si="151"/>
        <v>0</v>
      </c>
      <c r="O331" s="87">
        <f t="shared" si="151"/>
        <v>0</v>
      </c>
      <c r="P331" s="87">
        <f t="shared" si="151"/>
        <v>0</v>
      </c>
    </row>
    <row r="332" spans="1:16" s="20" customFormat="1" ht="12.75" hidden="1">
      <c r="A332" s="85"/>
      <c r="B332" s="50" t="s">
        <v>9</v>
      </c>
      <c r="C332" s="86" t="s">
        <v>39</v>
      </c>
      <c r="D332" s="87">
        <v>109.4</v>
      </c>
      <c r="E332" s="83">
        <f>D332+SUM(F332:P332)</f>
        <v>112.80568000000001</v>
      </c>
      <c r="F332" s="87"/>
      <c r="G332" s="87">
        <v>3.50468</v>
      </c>
      <c r="H332" s="88">
        <v>-0.099</v>
      </c>
      <c r="I332" s="88"/>
      <c r="J332" s="87"/>
      <c r="K332" s="87"/>
      <c r="L332" s="87"/>
      <c r="M332" s="87"/>
      <c r="N332" s="87"/>
      <c r="O332" s="87"/>
      <c r="P332" s="87"/>
    </row>
    <row r="333" spans="1:16" s="20" customFormat="1" ht="27" customHeight="1" hidden="1">
      <c r="A333" s="82" t="s">
        <v>410</v>
      </c>
      <c r="B333" s="11"/>
      <c r="C333" s="102" t="s">
        <v>154</v>
      </c>
      <c r="D333" s="91">
        <f>D334+D338+D342+D340+D344+D348+D346</f>
        <v>27841.999999999996</v>
      </c>
      <c r="E333" s="91">
        <f aca="true" t="shared" si="152" ref="E333:J333">E334+E338+E342+E340+E344+E348+E346</f>
        <v>28193.199999999997</v>
      </c>
      <c r="F333" s="91">
        <f t="shared" si="152"/>
        <v>135</v>
      </c>
      <c r="G333" s="91">
        <f t="shared" si="152"/>
        <v>166.20000000000002</v>
      </c>
      <c r="H333" s="91">
        <f t="shared" si="152"/>
        <v>50</v>
      </c>
      <c r="I333" s="91">
        <f t="shared" si="152"/>
        <v>0</v>
      </c>
      <c r="J333" s="91">
        <f t="shared" si="152"/>
        <v>0</v>
      </c>
      <c r="K333" s="91">
        <f aca="true" t="shared" si="153" ref="K333:P333">K334+K338+K342+K340+K344+K348</f>
        <v>0</v>
      </c>
      <c r="L333" s="91">
        <f t="shared" si="153"/>
        <v>0</v>
      </c>
      <c r="M333" s="91">
        <f t="shared" si="153"/>
        <v>0</v>
      </c>
      <c r="N333" s="91">
        <f t="shared" si="153"/>
        <v>0</v>
      </c>
      <c r="O333" s="91">
        <f t="shared" si="153"/>
        <v>0</v>
      </c>
      <c r="P333" s="91">
        <f t="shared" si="153"/>
        <v>0</v>
      </c>
    </row>
    <row r="334" spans="1:16" s="20" customFormat="1" ht="25.5" hidden="1">
      <c r="A334" s="85" t="s">
        <v>412</v>
      </c>
      <c r="B334" s="50"/>
      <c r="C334" s="101" t="s">
        <v>167</v>
      </c>
      <c r="D334" s="87">
        <f>D335+D336+D337</f>
        <v>23107.2</v>
      </c>
      <c r="E334" s="87">
        <f aca="true" t="shared" si="154" ref="E334:P334">E335+E336+E337</f>
        <v>23292.2</v>
      </c>
      <c r="F334" s="87">
        <f t="shared" si="154"/>
        <v>135</v>
      </c>
      <c r="G334" s="87">
        <f t="shared" si="154"/>
        <v>0</v>
      </c>
      <c r="H334" s="87">
        <f t="shared" si="154"/>
        <v>50</v>
      </c>
      <c r="I334" s="87">
        <f t="shared" si="154"/>
        <v>0</v>
      </c>
      <c r="J334" s="87">
        <f t="shared" si="154"/>
        <v>0</v>
      </c>
      <c r="K334" s="87">
        <f t="shared" si="154"/>
        <v>0</v>
      </c>
      <c r="L334" s="87">
        <f t="shared" si="154"/>
        <v>0</v>
      </c>
      <c r="M334" s="87">
        <f t="shared" si="154"/>
        <v>0</v>
      </c>
      <c r="N334" s="87">
        <f t="shared" si="154"/>
        <v>0</v>
      </c>
      <c r="O334" s="87">
        <f t="shared" si="154"/>
        <v>0</v>
      </c>
      <c r="P334" s="87">
        <f t="shared" si="154"/>
        <v>0</v>
      </c>
    </row>
    <row r="335" spans="1:16" s="20" customFormat="1" ht="51" hidden="1">
      <c r="A335" s="85"/>
      <c r="B335" s="50" t="s">
        <v>2</v>
      </c>
      <c r="C335" s="86" t="s">
        <v>97</v>
      </c>
      <c r="D335" s="87">
        <f>2160.2+17627.7</f>
        <v>19787.9</v>
      </c>
      <c r="E335" s="83">
        <f>D335+SUM(F335:P335)</f>
        <v>19787.9</v>
      </c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</row>
    <row r="336" spans="1:16" s="20" customFormat="1" ht="25.5" hidden="1">
      <c r="A336" s="85"/>
      <c r="B336" s="50" t="s">
        <v>3</v>
      </c>
      <c r="C336" s="86" t="s">
        <v>98</v>
      </c>
      <c r="D336" s="87">
        <f>420.5+2882.6</f>
        <v>3303.1</v>
      </c>
      <c r="E336" s="83">
        <f>D336+SUM(F336:P336)</f>
        <v>3438.1</v>
      </c>
      <c r="F336" s="87">
        <v>135</v>
      </c>
      <c r="G336" s="87"/>
      <c r="H336" s="88"/>
      <c r="I336" s="88"/>
      <c r="J336" s="87"/>
      <c r="K336" s="87"/>
      <c r="L336" s="87"/>
      <c r="M336" s="87"/>
      <c r="N336" s="87"/>
      <c r="O336" s="87"/>
      <c r="P336" s="87"/>
    </row>
    <row r="337" spans="1:16" s="20" customFormat="1" ht="12.75" hidden="1">
      <c r="A337" s="85"/>
      <c r="B337" s="50" t="s">
        <v>4</v>
      </c>
      <c r="C337" s="86" t="s">
        <v>5</v>
      </c>
      <c r="D337" s="87">
        <f>0.4+15.8</f>
        <v>16.2</v>
      </c>
      <c r="E337" s="83">
        <f>D337+SUM(F337:P337)</f>
        <v>66.2</v>
      </c>
      <c r="F337" s="87"/>
      <c r="G337" s="87"/>
      <c r="H337" s="88">
        <v>50</v>
      </c>
      <c r="I337" s="88"/>
      <c r="J337" s="87"/>
      <c r="K337" s="87"/>
      <c r="L337" s="87"/>
      <c r="M337" s="87"/>
      <c r="N337" s="87"/>
      <c r="O337" s="87"/>
      <c r="P337" s="87"/>
    </row>
    <row r="338" spans="1:16" s="20" customFormat="1" ht="19.5" customHeight="1" hidden="1">
      <c r="A338" s="85" t="s">
        <v>413</v>
      </c>
      <c r="B338" s="50"/>
      <c r="C338" s="72" t="s">
        <v>96</v>
      </c>
      <c r="D338" s="87">
        <f>D339</f>
        <v>1351.6</v>
      </c>
      <c r="E338" s="87">
        <f aca="true" t="shared" si="155" ref="E338:P338">E339</f>
        <v>1351.6</v>
      </c>
      <c r="F338" s="87">
        <f t="shared" si="155"/>
        <v>0</v>
      </c>
      <c r="G338" s="87">
        <f t="shared" si="155"/>
        <v>0</v>
      </c>
      <c r="H338" s="87">
        <f t="shared" si="155"/>
        <v>0</v>
      </c>
      <c r="I338" s="87">
        <f t="shared" si="155"/>
        <v>0</v>
      </c>
      <c r="J338" s="87">
        <f t="shared" si="155"/>
        <v>0</v>
      </c>
      <c r="K338" s="87">
        <f t="shared" si="155"/>
        <v>0</v>
      </c>
      <c r="L338" s="87">
        <f t="shared" si="155"/>
        <v>0</v>
      </c>
      <c r="M338" s="87">
        <f t="shared" si="155"/>
        <v>0</v>
      </c>
      <c r="N338" s="87">
        <f t="shared" si="155"/>
        <v>0</v>
      </c>
      <c r="O338" s="87">
        <f t="shared" si="155"/>
        <v>0</v>
      </c>
      <c r="P338" s="87">
        <f t="shared" si="155"/>
        <v>0</v>
      </c>
    </row>
    <row r="339" spans="1:16" s="20" customFormat="1" ht="51" hidden="1">
      <c r="A339" s="85"/>
      <c r="B339" s="50" t="s">
        <v>2</v>
      </c>
      <c r="C339" s="86" t="s">
        <v>97</v>
      </c>
      <c r="D339" s="87">
        <v>1351.6</v>
      </c>
      <c r="E339" s="83">
        <f>D339+SUM(F339:P339)</f>
        <v>1351.6</v>
      </c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</row>
    <row r="340" spans="1:16" s="20" customFormat="1" ht="25.5" hidden="1">
      <c r="A340" s="85" t="s">
        <v>411</v>
      </c>
      <c r="B340" s="50"/>
      <c r="C340" s="101" t="s">
        <v>104</v>
      </c>
      <c r="D340" s="87">
        <f>D341</f>
        <v>1351.6</v>
      </c>
      <c r="E340" s="87">
        <f aca="true" t="shared" si="156" ref="E340:P340">E341</f>
        <v>1351.6</v>
      </c>
      <c r="F340" s="87">
        <f t="shared" si="156"/>
        <v>0</v>
      </c>
      <c r="G340" s="87">
        <f t="shared" si="156"/>
        <v>0</v>
      </c>
      <c r="H340" s="87">
        <f t="shared" si="156"/>
        <v>0</v>
      </c>
      <c r="I340" s="87">
        <f t="shared" si="156"/>
        <v>0</v>
      </c>
      <c r="J340" s="87">
        <f t="shared" si="156"/>
        <v>0</v>
      </c>
      <c r="K340" s="87">
        <f t="shared" si="156"/>
        <v>0</v>
      </c>
      <c r="L340" s="87">
        <f t="shared" si="156"/>
        <v>0</v>
      </c>
      <c r="M340" s="87">
        <f t="shared" si="156"/>
        <v>0</v>
      </c>
      <c r="N340" s="87">
        <f t="shared" si="156"/>
        <v>0</v>
      </c>
      <c r="O340" s="87">
        <f t="shared" si="156"/>
        <v>0</v>
      </c>
      <c r="P340" s="87">
        <f t="shared" si="156"/>
        <v>0</v>
      </c>
    </row>
    <row r="341" spans="1:16" s="20" customFormat="1" ht="52.5" customHeight="1" hidden="1">
      <c r="A341" s="50"/>
      <c r="B341" s="50" t="s">
        <v>2</v>
      </c>
      <c r="C341" s="86" t="s">
        <v>97</v>
      </c>
      <c r="D341" s="87">
        <v>1351.6</v>
      </c>
      <c r="E341" s="83">
        <f>D341+SUM(F341:P341)</f>
        <v>1351.6</v>
      </c>
      <c r="F341" s="87"/>
      <c r="G341" s="87"/>
      <c r="H341" s="88"/>
      <c r="I341" s="88"/>
      <c r="J341" s="87"/>
      <c r="K341" s="87"/>
      <c r="L341" s="87"/>
      <c r="M341" s="87"/>
      <c r="N341" s="87"/>
      <c r="O341" s="87"/>
      <c r="P341" s="87"/>
    </row>
    <row r="342" spans="1:16" s="20" customFormat="1" ht="31.5" customHeight="1" hidden="1">
      <c r="A342" s="85" t="s">
        <v>414</v>
      </c>
      <c r="B342" s="50"/>
      <c r="C342" s="101" t="s">
        <v>95</v>
      </c>
      <c r="D342" s="87">
        <f>D343</f>
        <v>2031.6</v>
      </c>
      <c r="E342" s="87">
        <f aca="true" t="shared" si="157" ref="E342:P342">E343</f>
        <v>2031.6</v>
      </c>
      <c r="F342" s="87">
        <f t="shared" si="157"/>
        <v>0</v>
      </c>
      <c r="G342" s="87">
        <f t="shared" si="157"/>
        <v>0</v>
      </c>
      <c r="H342" s="87">
        <f t="shared" si="157"/>
        <v>0</v>
      </c>
      <c r="I342" s="87">
        <f t="shared" si="157"/>
        <v>0</v>
      </c>
      <c r="J342" s="87">
        <f t="shared" si="157"/>
        <v>0</v>
      </c>
      <c r="K342" s="87">
        <f t="shared" si="157"/>
        <v>0</v>
      </c>
      <c r="L342" s="87">
        <f t="shared" si="157"/>
        <v>0</v>
      </c>
      <c r="M342" s="87">
        <f t="shared" si="157"/>
        <v>0</v>
      </c>
      <c r="N342" s="87">
        <f t="shared" si="157"/>
        <v>0</v>
      </c>
      <c r="O342" s="87">
        <f t="shared" si="157"/>
        <v>0</v>
      </c>
      <c r="P342" s="87">
        <f t="shared" si="157"/>
        <v>0</v>
      </c>
    </row>
    <row r="343" spans="1:16" s="20" customFormat="1" ht="55.5" customHeight="1" hidden="1">
      <c r="A343" s="85"/>
      <c r="B343" s="50" t="s">
        <v>2</v>
      </c>
      <c r="C343" s="86" t="s">
        <v>97</v>
      </c>
      <c r="D343" s="87">
        <v>2031.6</v>
      </c>
      <c r="E343" s="83">
        <f>D343+SUM(F343:P343)</f>
        <v>2031.6</v>
      </c>
      <c r="F343" s="87"/>
      <c r="G343" s="87"/>
      <c r="H343" s="88"/>
      <c r="I343" s="88"/>
      <c r="J343" s="87"/>
      <c r="K343" s="87"/>
      <c r="L343" s="87"/>
      <c r="M343" s="89"/>
      <c r="N343" s="87"/>
      <c r="O343" s="87"/>
      <c r="P343" s="87"/>
    </row>
    <row r="344" spans="1:16" s="20" customFormat="1" ht="30.75" customHeight="1" hidden="1">
      <c r="A344" s="85" t="s">
        <v>597</v>
      </c>
      <c r="B344" s="50"/>
      <c r="C344" s="86" t="s">
        <v>598</v>
      </c>
      <c r="D344" s="87">
        <f>D345</f>
        <v>0</v>
      </c>
      <c r="E344" s="87">
        <f aca="true" t="shared" si="158" ref="E344:P344">E345</f>
        <v>25.9</v>
      </c>
      <c r="F344" s="87">
        <f t="shared" si="158"/>
        <v>0</v>
      </c>
      <c r="G344" s="87">
        <f t="shared" si="158"/>
        <v>25.9</v>
      </c>
      <c r="H344" s="87">
        <f t="shared" si="158"/>
        <v>0</v>
      </c>
      <c r="I344" s="87">
        <f t="shared" si="158"/>
        <v>0</v>
      </c>
      <c r="J344" s="87">
        <f t="shared" si="158"/>
        <v>0</v>
      </c>
      <c r="K344" s="87">
        <f t="shared" si="158"/>
        <v>0</v>
      </c>
      <c r="L344" s="87">
        <f t="shared" si="158"/>
        <v>0</v>
      </c>
      <c r="M344" s="87">
        <f t="shared" si="158"/>
        <v>0</v>
      </c>
      <c r="N344" s="87">
        <f t="shared" si="158"/>
        <v>0</v>
      </c>
      <c r="O344" s="87">
        <f t="shared" si="158"/>
        <v>0</v>
      </c>
      <c r="P344" s="87">
        <f t="shared" si="158"/>
        <v>0</v>
      </c>
    </row>
    <row r="345" spans="1:16" s="20" customFormat="1" ht="34.5" customHeight="1" hidden="1">
      <c r="A345" s="85"/>
      <c r="B345" s="50" t="s">
        <v>3</v>
      </c>
      <c r="C345" s="86" t="s">
        <v>98</v>
      </c>
      <c r="D345" s="87"/>
      <c r="E345" s="83">
        <f>D345+SUM(F345:P345)</f>
        <v>25.9</v>
      </c>
      <c r="F345" s="87"/>
      <c r="G345" s="87">
        <v>25.9</v>
      </c>
      <c r="H345" s="88"/>
      <c r="I345" s="88"/>
      <c r="J345" s="87"/>
      <c r="K345" s="87"/>
      <c r="L345" s="87"/>
      <c r="M345" s="89"/>
      <c r="N345" s="87"/>
      <c r="O345" s="87"/>
      <c r="P345" s="87"/>
    </row>
    <row r="346" spans="1:16" s="20" customFormat="1" ht="34.5" customHeight="1" hidden="1">
      <c r="A346" s="85" t="s">
        <v>599</v>
      </c>
      <c r="B346" s="50"/>
      <c r="C346" s="86" t="s">
        <v>453</v>
      </c>
      <c r="D346" s="87">
        <f>D347</f>
        <v>0</v>
      </c>
      <c r="E346" s="87">
        <f aca="true" t="shared" si="159" ref="E346:J346">E347</f>
        <v>140.3</v>
      </c>
      <c r="F346" s="87">
        <f t="shared" si="159"/>
        <v>0</v>
      </c>
      <c r="G346" s="87">
        <f t="shared" si="159"/>
        <v>140.3</v>
      </c>
      <c r="H346" s="87">
        <f t="shared" si="159"/>
        <v>0</v>
      </c>
      <c r="I346" s="87">
        <f t="shared" si="159"/>
        <v>0</v>
      </c>
      <c r="J346" s="87">
        <f t="shared" si="159"/>
        <v>0</v>
      </c>
      <c r="K346" s="87"/>
      <c r="L346" s="87"/>
      <c r="M346" s="89"/>
      <c r="N346" s="87"/>
      <c r="O346" s="87"/>
      <c r="P346" s="87"/>
    </row>
    <row r="347" spans="1:16" s="20" customFormat="1" ht="54" customHeight="1" hidden="1">
      <c r="A347" s="85"/>
      <c r="B347" s="50" t="s">
        <v>2</v>
      </c>
      <c r="C347" s="86" t="s">
        <v>97</v>
      </c>
      <c r="D347" s="87"/>
      <c r="E347" s="83">
        <f>D347+SUM(F347:P347)</f>
        <v>140.3</v>
      </c>
      <c r="F347" s="87"/>
      <c r="G347" s="87">
        <v>140.3</v>
      </c>
      <c r="H347" s="88"/>
      <c r="I347" s="88"/>
      <c r="J347" s="87"/>
      <c r="K347" s="87"/>
      <c r="L347" s="87"/>
      <c r="M347" s="89"/>
      <c r="N347" s="87"/>
      <c r="O347" s="87"/>
      <c r="P347" s="87"/>
    </row>
    <row r="348" spans="1:16" s="20" customFormat="1" ht="81" customHeight="1" hidden="1">
      <c r="A348" s="85" t="s">
        <v>437</v>
      </c>
      <c r="B348" s="50"/>
      <c r="C348" s="86" t="s">
        <v>438</v>
      </c>
      <c r="D348" s="87">
        <f>D349</f>
        <v>0</v>
      </c>
      <c r="E348" s="87">
        <f aca="true" t="shared" si="160" ref="E348:P348">E349</f>
        <v>0</v>
      </c>
      <c r="F348" s="87">
        <f t="shared" si="160"/>
        <v>0</v>
      </c>
      <c r="G348" s="87">
        <f t="shared" si="160"/>
        <v>0</v>
      </c>
      <c r="H348" s="87">
        <f t="shared" si="160"/>
        <v>0</v>
      </c>
      <c r="I348" s="87">
        <f t="shared" si="160"/>
        <v>0</v>
      </c>
      <c r="J348" s="87">
        <f t="shared" si="160"/>
        <v>0</v>
      </c>
      <c r="K348" s="87">
        <f t="shared" si="160"/>
        <v>0</v>
      </c>
      <c r="L348" s="87">
        <f t="shared" si="160"/>
        <v>0</v>
      </c>
      <c r="M348" s="87">
        <f t="shared" si="160"/>
        <v>0</v>
      </c>
      <c r="N348" s="87">
        <f t="shared" si="160"/>
        <v>0</v>
      </c>
      <c r="O348" s="87">
        <f t="shared" si="160"/>
        <v>0</v>
      </c>
      <c r="P348" s="87">
        <f t="shared" si="160"/>
        <v>0</v>
      </c>
    </row>
    <row r="349" spans="1:16" s="20" customFormat="1" ht="55.5" customHeight="1" hidden="1">
      <c r="A349" s="85"/>
      <c r="B349" s="50" t="s">
        <v>2</v>
      </c>
      <c r="C349" s="86" t="s">
        <v>97</v>
      </c>
      <c r="D349" s="87"/>
      <c r="E349" s="83">
        <f>D349+SUM(F349:P349)</f>
        <v>0</v>
      </c>
      <c r="F349" s="87"/>
      <c r="G349" s="87"/>
      <c r="H349" s="88"/>
      <c r="I349" s="88"/>
      <c r="J349" s="87"/>
      <c r="K349" s="87"/>
      <c r="L349" s="87"/>
      <c r="M349" s="89"/>
      <c r="N349" s="87"/>
      <c r="O349" s="87"/>
      <c r="P349" s="87"/>
    </row>
    <row r="350" spans="1:16" s="20" customFormat="1" ht="40.5" customHeight="1" hidden="1">
      <c r="A350" s="82" t="s">
        <v>415</v>
      </c>
      <c r="B350" s="11"/>
      <c r="C350" s="138" t="s">
        <v>142</v>
      </c>
      <c r="D350" s="91">
        <f>D351</f>
        <v>367.9</v>
      </c>
      <c r="E350" s="91">
        <f aca="true" t="shared" si="161" ref="E350:P351">E351</f>
        <v>367.9</v>
      </c>
      <c r="F350" s="91">
        <f t="shared" si="161"/>
        <v>0</v>
      </c>
      <c r="G350" s="91">
        <f t="shared" si="161"/>
        <v>0</v>
      </c>
      <c r="H350" s="91">
        <f t="shared" si="161"/>
        <v>0</v>
      </c>
      <c r="I350" s="91">
        <f t="shared" si="161"/>
        <v>0</v>
      </c>
      <c r="J350" s="91">
        <f t="shared" si="161"/>
        <v>0</v>
      </c>
      <c r="K350" s="91">
        <f t="shared" si="161"/>
        <v>0</v>
      </c>
      <c r="L350" s="91">
        <f t="shared" si="161"/>
        <v>0</v>
      </c>
      <c r="M350" s="91">
        <f t="shared" si="161"/>
        <v>0</v>
      </c>
      <c r="N350" s="91">
        <f t="shared" si="161"/>
        <v>0</v>
      </c>
      <c r="O350" s="91">
        <f t="shared" si="161"/>
        <v>0</v>
      </c>
      <c r="P350" s="91">
        <f t="shared" si="161"/>
        <v>0</v>
      </c>
    </row>
    <row r="351" spans="1:16" s="20" customFormat="1" ht="25.5" customHeight="1" hidden="1">
      <c r="A351" s="85" t="s">
        <v>473</v>
      </c>
      <c r="B351" s="50"/>
      <c r="C351" s="86" t="s">
        <v>474</v>
      </c>
      <c r="D351" s="87">
        <f>D352</f>
        <v>367.9</v>
      </c>
      <c r="E351" s="87">
        <f t="shared" si="161"/>
        <v>367.9</v>
      </c>
      <c r="F351" s="87">
        <f t="shared" si="161"/>
        <v>0</v>
      </c>
      <c r="G351" s="87">
        <f t="shared" si="161"/>
        <v>0</v>
      </c>
      <c r="H351" s="87">
        <f t="shared" si="161"/>
        <v>0</v>
      </c>
      <c r="I351" s="87">
        <f t="shared" si="161"/>
        <v>0</v>
      </c>
      <c r="J351" s="87">
        <f t="shared" si="161"/>
        <v>0</v>
      </c>
      <c r="K351" s="87">
        <f t="shared" si="161"/>
        <v>0</v>
      </c>
      <c r="L351" s="87">
        <f t="shared" si="161"/>
        <v>0</v>
      </c>
      <c r="M351" s="87">
        <f t="shared" si="161"/>
        <v>0</v>
      </c>
      <c r="N351" s="87">
        <f t="shared" si="161"/>
        <v>0</v>
      </c>
      <c r="O351" s="87">
        <f t="shared" si="161"/>
        <v>0</v>
      </c>
      <c r="P351" s="87">
        <f t="shared" si="161"/>
        <v>0</v>
      </c>
    </row>
    <row r="352" spans="1:16" s="20" customFormat="1" ht="18.75" customHeight="1" hidden="1">
      <c r="A352" s="85"/>
      <c r="B352" s="50" t="s">
        <v>9</v>
      </c>
      <c r="C352" s="86" t="s">
        <v>39</v>
      </c>
      <c r="D352" s="87">
        <v>367.9</v>
      </c>
      <c r="E352" s="83">
        <f>D352+SUM(F352:P352)</f>
        <v>367.9</v>
      </c>
      <c r="F352" s="87"/>
      <c r="G352" s="87"/>
      <c r="H352" s="88"/>
      <c r="I352" s="88"/>
      <c r="J352" s="87"/>
      <c r="K352" s="87"/>
      <c r="L352" s="87"/>
      <c r="M352" s="89"/>
      <c r="N352" s="87"/>
      <c r="O352" s="87"/>
      <c r="P352" s="87"/>
    </row>
    <row r="353" spans="1:16" s="20" customFormat="1" ht="34.5" customHeight="1" hidden="1">
      <c r="A353" s="82" t="s">
        <v>416</v>
      </c>
      <c r="B353" s="11"/>
      <c r="C353" s="102" t="s">
        <v>143</v>
      </c>
      <c r="D353" s="91">
        <f>D354+D358+D361+D363+D365+D371+D367+D369</f>
        <v>6283.200000000001</v>
      </c>
      <c r="E353" s="91">
        <f aca="true" t="shared" si="162" ref="E353:P353">E354+E358+E361+E363+E365+E371+E367+E369</f>
        <v>7120.3358800000005</v>
      </c>
      <c r="F353" s="91">
        <f t="shared" si="162"/>
        <v>0</v>
      </c>
      <c r="G353" s="91">
        <f t="shared" si="162"/>
        <v>807.1561899999999</v>
      </c>
      <c r="H353" s="91">
        <f t="shared" si="162"/>
        <v>29.97969</v>
      </c>
      <c r="I353" s="91">
        <f t="shared" si="162"/>
        <v>0</v>
      </c>
      <c r="J353" s="91">
        <f t="shared" si="162"/>
        <v>0</v>
      </c>
      <c r="K353" s="91">
        <f t="shared" si="162"/>
        <v>0</v>
      </c>
      <c r="L353" s="91">
        <f t="shared" si="162"/>
        <v>0</v>
      </c>
      <c r="M353" s="91">
        <f t="shared" si="162"/>
        <v>0</v>
      </c>
      <c r="N353" s="91">
        <f t="shared" si="162"/>
        <v>0</v>
      </c>
      <c r="O353" s="91">
        <f t="shared" si="162"/>
        <v>0</v>
      </c>
      <c r="P353" s="91">
        <f t="shared" si="162"/>
        <v>0</v>
      </c>
    </row>
    <row r="354" spans="1:16" s="20" customFormat="1" ht="41.25" customHeight="1" hidden="1">
      <c r="A354" s="85" t="s">
        <v>417</v>
      </c>
      <c r="B354" s="50"/>
      <c r="C354" s="72" t="s">
        <v>466</v>
      </c>
      <c r="D354" s="87">
        <f>D355+D356+D357</f>
        <v>5666.1</v>
      </c>
      <c r="E354" s="87">
        <f aca="true" t="shared" si="163" ref="E354:P354">E355+E356+E357</f>
        <v>6003.3358800000005</v>
      </c>
      <c r="F354" s="87">
        <f t="shared" si="163"/>
        <v>0</v>
      </c>
      <c r="G354" s="87">
        <f t="shared" si="163"/>
        <v>307.25619</v>
      </c>
      <c r="H354" s="87">
        <f t="shared" si="163"/>
        <v>29.97969</v>
      </c>
      <c r="I354" s="87">
        <f t="shared" si="163"/>
        <v>0</v>
      </c>
      <c r="J354" s="87">
        <f t="shared" si="163"/>
        <v>0</v>
      </c>
      <c r="K354" s="87">
        <f t="shared" si="163"/>
        <v>0</v>
      </c>
      <c r="L354" s="87">
        <f t="shared" si="163"/>
        <v>0</v>
      </c>
      <c r="M354" s="87">
        <f t="shared" si="163"/>
        <v>0</v>
      </c>
      <c r="N354" s="87">
        <f t="shared" si="163"/>
        <v>0</v>
      </c>
      <c r="O354" s="87">
        <f t="shared" si="163"/>
        <v>0</v>
      </c>
      <c r="P354" s="87">
        <f t="shared" si="163"/>
        <v>0</v>
      </c>
    </row>
    <row r="355" spans="1:16" s="20" customFormat="1" ht="41.25" customHeight="1" hidden="1">
      <c r="A355" s="85"/>
      <c r="B355" s="50" t="s">
        <v>3</v>
      </c>
      <c r="C355" s="86" t="s">
        <v>98</v>
      </c>
      <c r="D355" s="87"/>
      <c r="E355" s="83">
        <f>D355+SUM(F355:P355)</f>
        <v>0</v>
      </c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</row>
    <row r="356" spans="1:16" s="20" customFormat="1" ht="50.25" customHeight="1" hidden="1">
      <c r="A356" s="70"/>
      <c r="B356" s="104" t="s">
        <v>10</v>
      </c>
      <c r="C356" s="93" t="s">
        <v>102</v>
      </c>
      <c r="D356" s="87">
        <v>5666.1</v>
      </c>
      <c r="E356" s="161">
        <f>D356+SUM(F356:P356)</f>
        <v>5666.1</v>
      </c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</row>
    <row r="357" spans="1:16" s="20" customFormat="1" ht="24.75" customHeight="1" hidden="1">
      <c r="A357" s="70"/>
      <c r="B357" s="50" t="s">
        <v>4</v>
      </c>
      <c r="C357" s="86" t="s">
        <v>5</v>
      </c>
      <c r="D357" s="87"/>
      <c r="E357" s="83">
        <f>D357+SUM(F357:P357)</f>
        <v>337.23588</v>
      </c>
      <c r="F357" s="87"/>
      <c r="G357" s="87">
        <f>3+304.25611+0.00008</f>
        <v>307.25619</v>
      </c>
      <c r="H357" s="87">
        <v>29.97969</v>
      </c>
      <c r="I357" s="87"/>
      <c r="J357" s="87"/>
      <c r="K357" s="87"/>
      <c r="L357" s="87"/>
      <c r="M357" s="87"/>
      <c r="N357" s="87"/>
      <c r="O357" s="87"/>
      <c r="P357" s="87"/>
    </row>
    <row r="358" spans="1:16" s="20" customFormat="1" ht="25.5" hidden="1">
      <c r="A358" s="85" t="s">
        <v>418</v>
      </c>
      <c r="B358" s="70"/>
      <c r="C358" s="101" t="s">
        <v>576</v>
      </c>
      <c r="D358" s="87">
        <f>D359+D360</f>
        <v>195</v>
      </c>
      <c r="E358" s="87">
        <f aca="true" t="shared" si="164" ref="E358:P358">E359+E360</f>
        <v>195</v>
      </c>
      <c r="F358" s="87">
        <f t="shared" si="164"/>
        <v>0</v>
      </c>
      <c r="G358" s="87">
        <f t="shared" si="164"/>
        <v>0</v>
      </c>
      <c r="H358" s="87">
        <f t="shared" si="164"/>
        <v>0</v>
      </c>
      <c r="I358" s="87">
        <f t="shared" si="164"/>
        <v>0</v>
      </c>
      <c r="J358" s="87">
        <f t="shared" si="164"/>
        <v>0</v>
      </c>
      <c r="K358" s="87">
        <f t="shared" si="164"/>
        <v>0</v>
      </c>
      <c r="L358" s="87">
        <f t="shared" si="164"/>
        <v>0</v>
      </c>
      <c r="M358" s="87">
        <f t="shared" si="164"/>
        <v>0</v>
      </c>
      <c r="N358" s="87">
        <f t="shared" si="164"/>
        <v>0</v>
      </c>
      <c r="O358" s="87">
        <f t="shared" si="164"/>
        <v>0</v>
      </c>
      <c r="P358" s="87">
        <f t="shared" si="164"/>
        <v>0</v>
      </c>
    </row>
    <row r="359" spans="1:16" s="20" customFormat="1" ht="12.75" hidden="1">
      <c r="A359" s="85"/>
      <c r="B359" s="50" t="s">
        <v>6</v>
      </c>
      <c r="C359" s="86" t="s">
        <v>7</v>
      </c>
      <c r="D359" s="87">
        <v>150</v>
      </c>
      <c r="E359" s="83">
        <f>D359+SUM(F359:P359)</f>
        <v>150</v>
      </c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</row>
    <row r="360" spans="1:16" s="20" customFormat="1" ht="12.75" hidden="1">
      <c r="A360" s="85"/>
      <c r="B360" s="50" t="s">
        <v>4</v>
      </c>
      <c r="C360" s="86" t="s">
        <v>5</v>
      </c>
      <c r="D360" s="87">
        <v>45</v>
      </c>
      <c r="E360" s="83">
        <f>D360+SUM(F360:P360)</f>
        <v>45</v>
      </c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</row>
    <row r="361" spans="1:16" s="20" customFormat="1" ht="12.75" hidden="1">
      <c r="A361" s="85" t="s">
        <v>419</v>
      </c>
      <c r="B361" s="50"/>
      <c r="C361" s="130" t="s">
        <v>99</v>
      </c>
      <c r="D361" s="87">
        <f>D362</f>
        <v>85</v>
      </c>
      <c r="E361" s="87">
        <f aca="true" t="shared" si="165" ref="E361:P361">E362</f>
        <v>85</v>
      </c>
      <c r="F361" s="87">
        <f t="shared" si="165"/>
        <v>0</v>
      </c>
      <c r="G361" s="87">
        <f t="shared" si="165"/>
        <v>0</v>
      </c>
      <c r="H361" s="87">
        <f t="shared" si="165"/>
        <v>0</v>
      </c>
      <c r="I361" s="87">
        <f t="shared" si="165"/>
        <v>0</v>
      </c>
      <c r="J361" s="87">
        <f t="shared" si="165"/>
        <v>0</v>
      </c>
      <c r="K361" s="87">
        <f t="shared" si="165"/>
        <v>0</v>
      </c>
      <c r="L361" s="87">
        <f t="shared" si="165"/>
        <v>0</v>
      </c>
      <c r="M361" s="87">
        <f t="shared" si="165"/>
        <v>0</v>
      </c>
      <c r="N361" s="87">
        <f t="shared" si="165"/>
        <v>0</v>
      </c>
      <c r="O361" s="87">
        <f t="shared" si="165"/>
        <v>0</v>
      </c>
      <c r="P361" s="87">
        <f t="shared" si="165"/>
        <v>0</v>
      </c>
    </row>
    <row r="362" spans="1:16" s="20" customFormat="1" ht="25.5" hidden="1">
      <c r="A362" s="85"/>
      <c r="B362" s="50" t="s">
        <v>3</v>
      </c>
      <c r="C362" s="86" t="s">
        <v>98</v>
      </c>
      <c r="D362" s="87">
        <v>85</v>
      </c>
      <c r="E362" s="83">
        <f>D362+SUM(F362:P362)</f>
        <v>85</v>
      </c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</row>
    <row r="363" spans="1:16" s="20" customFormat="1" ht="25.5" hidden="1">
      <c r="A363" s="104" t="s">
        <v>420</v>
      </c>
      <c r="B363" s="70"/>
      <c r="C363" s="130" t="s">
        <v>107</v>
      </c>
      <c r="D363" s="87">
        <f>D364</f>
        <v>336.8</v>
      </c>
      <c r="E363" s="87">
        <f aca="true" t="shared" si="166" ref="E363:P363">E364</f>
        <v>336.8</v>
      </c>
      <c r="F363" s="87">
        <f t="shared" si="166"/>
        <v>0</v>
      </c>
      <c r="G363" s="87">
        <f t="shared" si="166"/>
        <v>0</v>
      </c>
      <c r="H363" s="87">
        <f t="shared" si="166"/>
        <v>0</v>
      </c>
      <c r="I363" s="87">
        <f t="shared" si="166"/>
        <v>0</v>
      </c>
      <c r="J363" s="87">
        <f t="shared" si="166"/>
        <v>0</v>
      </c>
      <c r="K363" s="87">
        <f t="shared" si="166"/>
        <v>0</v>
      </c>
      <c r="L363" s="87">
        <f t="shared" si="166"/>
        <v>0</v>
      </c>
      <c r="M363" s="87">
        <f t="shared" si="166"/>
        <v>0</v>
      </c>
      <c r="N363" s="87">
        <f t="shared" si="166"/>
        <v>0</v>
      </c>
      <c r="O363" s="87">
        <f t="shared" si="166"/>
        <v>0</v>
      </c>
      <c r="P363" s="87">
        <f t="shared" si="166"/>
        <v>0</v>
      </c>
    </row>
    <row r="364" spans="1:16" s="20" customFormat="1" ht="12.75" hidden="1">
      <c r="A364" s="85"/>
      <c r="B364" s="50" t="s">
        <v>6</v>
      </c>
      <c r="C364" s="86" t="s">
        <v>7</v>
      </c>
      <c r="D364" s="87">
        <v>336.8</v>
      </c>
      <c r="E364" s="83">
        <f>D364+SUM(F364:P364)</f>
        <v>336.8</v>
      </c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</row>
    <row r="365" spans="1:16" s="20" customFormat="1" ht="25.5" hidden="1">
      <c r="A365" s="85" t="s">
        <v>456</v>
      </c>
      <c r="B365" s="50"/>
      <c r="C365" s="86" t="s">
        <v>457</v>
      </c>
      <c r="D365" s="87">
        <f>D366</f>
        <v>0</v>
      </c>
      <c r="E365" s="87">
        <f aca="true" t="shared" si="167" ref="E365:P365">E366</f>
        <v>0</v>
      </c>
      <c r="F365" s="87">
        <f t="shared" si="167"/>
        <v>0</v>
      </c>
      <c r="G365" s="87">
        <f t="shared" si="167"/>
        <v>0</v>
      </c>
      <c r="H365" s="87">
        <f t="shared" si="167"/>
        <v>0</v>
      </c>
      <c r="I365" s="87">
        <f t="shared" si="167"/>
        <v>0</v>
      </c>
      <c r="J365" s="87">
        <f t="shared" si="167"/>
        <v>0</v>
      </c>
      <c r="K365" s="87">
        <f t="shared" si="167"/>
        <v>0</v>
      </c>
      <c r="L365" s="87">
        <f t="shared" si="167"/>
        <v>0</v>
      </c>
      <c r="M365" s="87">
        <f t="shared" si="167"/>
        <v>0</v>
      </c>
      <c r="N365" s="87">
        <f t="shared" si="167"/>
        <v>0</v>
      </c>
      <c r="O365" s="87">
        <f t="shared" si="167"/>
        <v>0</v>
      </c>
      <c r="P365" s="87">
        <f t="shared" si="167"/>
        <v>0</v>
      </c>
    </row>
    <row r="366" spans="1:16" s="20" customFormat="1" ht="25.5" hidden="1">
      <c r="A366" s="85"/>
      <c r="B366" s="50" t="s">
        <v>11</v>
      </c>
      <c r="C366" s="86" t="s">
        <v>12</v>
      </c>
      <c r="D366" s="87"/>
      <c r="E366" s="83">
        <f>D366+SUM(F366:P366)</f>
        <v>0</v>
      </c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</row>
    <row r="367" spans="1:16" s="20" customFormat="1" ht="25.5" hidden="1">
      <c r="A367" s="85" t="s">
        <v>527</v>
      </c>
      <c r="B367" s="50"/>
      <c r="C367" s="86" t="s">
        <v>457</v>
      </c>
      <c r="D367" s="87">
        <f>D368</f>
        <v>0</v>
      </c>
      <c r="E367" s="87">
        <f aca="true" t="shared" si="168" ref="E367:P367">E368</f>
        <v>0</v>
      </c>
      <c r="F367" s="87">
        <f t="shared" si="168"/>
        <v>0</v>
      </c>
      <c r="G367" s="87">
        <f t="shared" si="168"/>
        <v>0</v>
      </c>
      <c r="H367" s="87">
        <f t="shared" si="168"/>
        <v>0</v>
      </c>
      <c r="I367" s="87">
        <f t="shared" si="168"/>
        <v>0</v>
      </c>
      <c r="J367" s="87">
        <f t="shared" si="168"/>
        <v>0</v>
      </c>
      <c r="K367" s="87">
        <f t="shared" si="168"/>
        <v>0</v>
      </c>
      <c r="L367" s="87">
        <f t="shared" si="168"/>
        <v>0</v>
      </c>
      <c r="M367" s="87">
        <f t="shared" si="168"/>
        <v>0</v>
      </c>
      <c r="N367" s="87">
        <f t="shared" si="168"/>
        <v>0</v>
      </c>
      <c r="O367" s="87">
        <f t="shared" si="168"/>
        <v>0</v>
      </c>
      <c r="P367" s="87">
        <f t="shared" si="168"/>
        <v>0</v>
      </c>
    </row>
    <row r="368" spans="1:16" s="20" customFormat="1" ht="25.5" hidden="1">
      <c r="A368" s="85"/>
      <c r="B368" s="50" t="s">
        <v>11</v>
      </c>
      <c r="C368" s="86" t="s">
        <v>12</v>
      </c>
      <c r="D368" s="87"/>
      <c r="E368" s="83">
        <f>D368+SUM(F368:P368)</f>
        <v>0</v>
      </c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</row>
    <row r="369" spans="1:16" s="20" customFormat="1" ht="12.75" hidden="1">
      <c r="A369" s="85" t="s">
        <v>596</v>
      </c>
      <c r="B369" s="50"/>
      <c r="C369" s="86" t="s">
        <v>521</v>
      </c>
      <c r="D369" s="87">
        <f>D370</f>
        <v>0</v>
      </c>
      <c r="E369" s="87">
        <f aca="true" t="shared" si="169" ref="E369:P369">E370</f>
        <v>500.2</v>
      </c>
      <c r="F369" s="87">
        <f t="shared" si="169"/>
        <v>0</v>
      </c>
      <c r="G369" s="87">
        <f t="shared" si="169"/>
        <v>500.2</v>
      </c>
      <c r="H369" s="87">
        <f t="shared" si="169"/>
        <v>0</v>
      </c>
      <c r="I369" s="87">
        <f t="shared" si="169"/>
        <v>0</v>
      </c>
      <c r="J369" s="87">
        <f t="shared" si="169"/>
        <v>0</v>
      </c>
      <c r="K369" s="87">
        <f t="shared" si="169"/>
        <v>0</v>
      </c>
      <c r="L369" s="87">
        <f t="shared" si="169"/>
        <v>0</v>
      </c>
      <c r="M369" s="87">
        <f t="shared" si="169"/>
        <v>0</v>
      </c>
      <c r="N369" s="87">
        <f t="shared" si="169"/>
        <v>0</v>
      </c>
      <c r="O369" s="87">
        <f t="shared" si="169"/>
        <v>0</v>
      </c>
      <c r="P369" s="87">
        <f t="shared" si="169"/>
        <v>0</v>
      </c>
    </row>
    <row r="370" spans="1:16" s="20" customFormat="1" ht="25.5" hidden="1">
      <c r="A370" s="85"/>
      <c r="B370" s="50" t="s">
        <v>3</v>
      </c>
      <c r="C370" s="86" t="s">
        <v>98</v>
      </c>
      <c r="D370" s="87"/>
      <c r="E370" s="83">
        <f>D370+SUM(F370:P370)</f>
        <v>500.2</v>
      </c>
      <c r="F370" s="87"/>
      <c r="G370" s="87">
        <f>0.3+450+49.9</f>
        <v>500.2</v>
      </c>
      <c r="H370" s="87"/>
      <c r="I370" s="87"/>
      <c r="J370" s="87"/>
      <c r="K370" s="87"/>
      <c r="L370" s="87"/>
      <c r="M370" s="87"/>
      <c r="N370" s="87"/>
      <c r="O370" s="87"/>
      <c r="P370" s="87"/>
    </row>
    <row r="371" spans="1:16" s="20" customFormat="1" ht="12.75" hidden="1">
      <c r="A371" s="85" t="s">
        <v>520</v>
      </c>
      <c r="B371" s="50"/>
      <c r="C371" s="86" t="s">
        <v>521</v>
      </c>
      <c r="D371" s="87">
        <f>D372</f>
        <v>0.3</v>
      </c>
      <c r="E371" s="87">
        <f aca="true" t="shared" si="170" ref="E371:P371">E372</f>
        <v>0</v>
      </c>
      <c r="F371" s="87">
        <f t="shared" si="170"/>
        <v>0</v>
      </c>
      <c r="G371" s="87">
        <f t="shared" si="170"/>
        <v>-0.3</v>
      </c>
      <c r="H371" s="87">
        <f t="shared" si="170"/>
        <v>0</v>
      </c>
      <c r="I371" s="87">
        <f t="shared" si="170"/>
        <v>0</v>
      </c>
      <c r="J371" s="87">
        <f t="shared" si="170"/>
        <v>0</v>
      </c>
      <c r="K371" s="87">
        <f t="shared" si="170"/>
        <v>0</v>
      </c>
      <c r="L371" s="87">
        <f t="shared" si="170"/>
        <v>0</v>
      </c>
      <c r="M371" s="87">
        <f t="shared" si="170"/>
        <v>0</v>
      </c>
      <c r="N371" s="87">
        <f t="shared" si="170"/>
        <v>0</v>
      </c>
      <c r="O371" s="87">
        <f t="shared" si="170"/>
        <v>0</v>
      </c>
      <c r="P371" s="87">
        <f t="shared" si="170"/>
        <v>0</v>
      </c>
    </row>
    <row r="372" spans="1:16" s="20" customFormat="1" ht="25.5" hidden="1">
      <c r="A372" s="85"/>
      <c r="B372" s="50" t="s">
        <v>3</v>
      </c>
      <c r="C372" s="86" t="s">
        <v>98</v>
      </c>
      <c r="D372" s="87">
        <v>0.3</v>
      </c>
      <c r="E372" s="83">
        <f>D372+SUM(F372:P372)</f>
        <v>0</v>
      </c>
      <c r="F372" s="87"/>
      <c r="G372" s="87">
        <v>-0.3</v>
      </c>
      <c r="H372" s="87"/>
      <c r="I372" s="87"/>
      <c r="J372" s="87"/>
      <c r="K372" s="87"/>
      <c r="L372" s="87"/>
      <c r="M372" s="87"/>
      <c r="N372" s="87"/>
      <c r="O372" s="87"/>
      <c r="P372" s="87"/>
    </row>
    <row r="373" spans="1:16" s="20" customFormat="1" ht="24.75" customHeight="1" hidden="1">
      <c r="A373" s="82" t="s">
        <v>421</v>
      </c>
      <c r="B373" s="11"/>
      <c r="C373" s="79" t="s">
        <v>144</v>
      </c>
      <c r="D373" s="91">
        <f>D374</f>
        <v>0</v>
      </c>
      <c r="E373" s="91">
        <f aca="true" t="shared" si="171" ref="E373:P374">E374</f>
        <v>0</v>
      </c>
      <c r="F373" s="91">
        <f t="shared" si="171"/>
        <v>0</v>
      </c>
      <c r="G373" s="91">
        <f t="shared" si="171"/>
        <v>0</v>
      </c>
      <c r="H373" s="91">
        <f t="shared" si="171"/>
        <v>0</v>
      </c>
      <c r="I373" s="91">
        <f t="shared" si="171"/>
        <v>0</v>
      </c>
      <c r="J373" s="91">
        <f t="shared" si="171"/>
        <v>0</v>
      </c>
      <c r="K373" s="91">
        <f t="shared" si="171"/>
        <v>0</v>
      </c>
      <c r="L373" s="91">
        <f t="shared" si="171"/>
        <v>0</v>
      </c>
      <c r="M373" s="91">
        <f t="shared" si="171"/>
        <v>0</v>
      </c>
      <c r="N373" s="91">
        <f t="shared" si="171"/>
        <v>0</v>
      </c>
      <c r="O373" s="91">
        <f t="shared" si="171"/>
        <v>0</v>
      </c>
      <c r="P373" s="91">
        <f t="shared" si="171"/>
        <v>0</v>
      </c>
    </row>
    <row r="374" spans="1:16" s="20" customFormat="1" ht="44.25" customHeight="1" hidden="1">
      <c r="A374" s="85" t="s">
        <v>422</v>
      </c>
      <c r="B374" s="50"/>
      <c r="C374" s="72" t="s">
        <v>145</v>
      </c>
      <c r="D374" s="87">
        <f>D375</f>
        <v>0</v>
      </c>
      <c r="E374" s="87">
        <f t="shared" si="171"/>
        <v>0</v>
      </c>
      <c r="F374" s="87">
        <f t="shared" si="171"/>
        <v>0</v>
      </c>
      <c r="G374" s="87">
        <f t="shared" si="171"/>
        <v>0</v>
      </c>
      <c r="H374" s="87">
        <f t="shared" si="171"/>
        <v>0</v>
      </c>
      <c r="I374" s="87">
        <f t="shared" si="171"/>
        <v>0</v>
      </c>
      <c r="J374" s="87">
        <f t="shared" si="171"/>
        <v>0</v>
      </c>
      <c r="K374" s="87">
        <f t="shared" si="171"/>
        <v>0</v>
      </c>
      <c r="L374" s="87">
        <f t="shared" si="171"/>
        <v>0</v>
      </c>
      <c r="M374" s="87">
        <f t="shared" si="171"/>
        <v>0</v>
      </c>
      <c r="N374" s="87">
        <f t="shared" si="171"/>
        <v>0</v>
      </c>
      <c r="O374" s="87">
        <f t="shared" si="171"/>
        <v>0</v>
      </c>
      <c r="P374" s="87">
        <f t="shared" si="171"/>
        <v>0</v>
      </c>
    </row>
    <row r="375" spans="1:16" s="20" customFormat="1" ht="12.75" hidden="1">
      <c r="A375" s="85"/>
      <c r="B375" s="50" t="s">
        <v>4</v>
      </c>
      <c r="C375" s="86" t="s">
        <v>5</v>
      </c>
      <c r="D375" s="87"/>
      <c r="E375" s="83">
        <f>D375+SUM(F375:P375)</f>
        <v>0</v>
      </c>
      <c r="F375" s="87"/>
      <c r="G375" s="87"/>
      <c r="H375" s="88"/>
      <c r="I375" s="88"/>
      <c r="J375" s="87"/>
      <c r="K375" s="87"/>
      <c r="L375" s="87"/>
      <c r="M375" s="87"/>
      <c r="N375" s="87"/>
      <c r="O375" s="87"/>
      <c r="P375" s="87"/>
    </row>
    <row r="376" spans="1:16" s="20" customFormat="1" ht="12.75" hidden="1">
      <c r="A376" s="82" t="s">
        <v>423</v>
      </c>
      <c r="B376" s="11"/>
      <c r="C376" s="136" t="s">
        <v>146</v>
      </c>
      <c r="D376" s="91">
        <f>D377+D379+D381</f>
        <v>263.8</v>
      </c>
      <c r="E376" s="91">
        <f aca="true" t="shared" si="172" ref="E376:P376">E377+E379+E381</f>
        <v>578.55171</v>
      </c>
      <c r="F376" s="91">
        <f t="shared" si="172"/>
        <v>0</v>
      </c>
      <c r="G376" s="91">
        <f t="shared" si="172"/>
        <v>47.88</v>
      </c>
      <c r="H376" s="91">
        <f t="shared" si="172"/>
        <v>266.87171</v>
      </c>
      <c r="I376" s="91">
        <f t="shared" si="172"/>
        <v>0</v>
      </c>
      <c r="J376" s="91">
        <f t="shared" si="172"/>
        <v>0</v>
      </c>
      <c r="K376" s="91">
        <f t="shared" si="172"/>
        <v>0</v>
      </c>
      <c r="L376" s="91">
        <f t="shared" si="172"/>
        <v>0</v>
      </c>
      <c r="M376" s="91">
        <f t="shared" si="172"/>
        <v>0</v>
      </c>
      <c r="N376" s="91">
        <f t="shared" si="172"/>
        <v>0</v>
      </c>
      <c r="O376" s="91">
        <f t="shared" si="172"/>
        <v>0</v>
      </c>
      <c r="P376" s="91">
        <f t="shared" si="172"/>
        <v>0</v>
      </c>
    </row>
    <row r="377" spans="1:16" s="20" customFormat="1" ht="51" hidden="1">
      <c r="A377" s="85" t="s">
        <v>428</v>
      </c>
      <c r="B377" s="50"/>
      <c r="C377" s="93" t="s">
        <v>147</v>
      </c>
      <c r="D377" s="87">
        <f aca="true" t="shared" si="173" ref="D377:P377">D378</f>
        <v>263.8</v>
      </c>
      <c r="E377" s="87">
        <f t="shared" si="173"/>
        <v>263.8</v>
      </c>
      <c r="F377" s="87">
        <f t="shared" si="173"/>
        <v>0</v>
      </c>
      <c r="G377" s="87">
        <f t="shared" si="173"/>
        <v>0</v>
      </c>
      <c r="H377" s="87">
        <f t="shared" si="173"/>
        <v>0</v>
      </c>
      <c r="I377" s="87">
        <f t="shared" si="173"/>
        <v>0</v>
      </c>
      <c r="J377" s="87">
        <f t="shared" si="173"/>
        <v>0</v>
      </c>
      <c r="K377" s="87">
        <f t="shared" si="173"/>
        <v>0</v>
      </c>
      <c r="L377" s="87">
        <f t="shared" si="173"/>
        <v>0</v>
      </c>
      <c r="M377" s="87">
        <f t="shared" si="173"/>
        <v>0</v>
      </c>
      <c r="N377" s="87">
        <f t="shared" si="173"/>
        <v>0</v>
      </c>
      <c r="O377" s="87">
        <f t="shared" si="173"/>
        <v>0</v>
      </c>
      <c r="P377" s="87">
        <f t="shared" si="173"/>
        <v>0</v>
      </c>
    </row>
    <row r="378" spans="1:16" s="20" customFormat="1" ht="12.75" hidden="1">
      <c r="A378" s="85"/>
      <c r="B378" s="50" t="s">
        <v>6</v>
      </c>
      <c r="C378" s="86" t="s">
        <v>7</v>
      </c>
      <c r="D378" s="87">
        <v>263.8</v>
      </c>
      <c r="E378" s="83">
        <f>D378+SUM(F378:P378)</f>
        <v>263.8</v>
      </c>
      <c r="F378" s="87"/>
      <c r="G378" s="87"/>
      <c r="H378" s="88"/>
      <c r="I378" s="88"/>
      <c r="J378" s="87"/>
      <c r="K378" s="87"/>
      <c r="L378" s="87"/>
      <c r="M378" s="87"/>
      <c r="N378" s="87"/>
      <c r="O378" s="87"/>
      <c r="P378" s="87"/>
    </row>
    <row r="379" spans="1:16" s="20" customFormat="1" ht="51" hidden="1">
      <c r="A379" s="85" t="s">
        <v>604</v>
      </c>
      <c r="B379" s="50"/>
      <c r="C379" s="134" t="s">
        <v>451</v>
      </c>
      <c r="D379" s="87">
        <f>D380</f>
        <v>0</v>
      </c>
      <c r="E379" s="87">
        <f aca="true" t="shared" si="174" ref="E379:P379">E380</f>
        <v>47.88</v>
      </c>
      <c r="F379" s="87">
        <f t="shared" si="174"/>
        <v>0</v>
      </c>
      <c r="G379" s="87">
        <f t="shared" si="174"/>
        <v>47.88</v>
      </c>
      <c r="H379" s="87">
        <f t="shared" si="174"/>
        <v>0</v>
      </c>
      <c r="I379" s="87">
        <f t="shared" si="174"/>
        <v>0</v>
      </c>
      <c r="J379" s="87">
        <f t="shared" si="174"/>
        <v>0</v>
      </c>
      <c r="K379" s="87">
        <f t="shared" si="174"/>
        <v>0</v>
      </c>
      <c r="L379" s="87">
        <f t="shared" si="174"/>
        <v>0</v>
      </c>
      <c r="M379" s="87">
        <f t="shared" si="174"/>
        <v>0</v>
      </c>
      <c r="N379" s="87">
        <f t="shared" si="174"/>
        <v>0</v>
      </c>
      <c r="O379" s="87">
        <f t="shared" si="174"/>
        <v>0</v>
      </c>
      <c r="P379" s="87">
        <f t="shared" si="174"/>
        <v>0</v>
      </c>
    </row>
    <row r="380" spans="1:16" s="20" customFormat="1" ht="25.5" hidden="1">
      <c r="A380" s="85"/>
      <c r="B380" s="50" t="s">
        <v>11</v>
      </c>
      <c r="C380" s="134" t="s">
        <v>12</v>
      </c>
      <c r="D380" s="87"/>
      <c r="E380" s="83">
        <f>D380+SUM(F380:P380)</f>
        <v>47.88</v>
      </c>
      <c r="F380" s="87"/>
      <c r="G380" s="87">
        <f>31.92+15.96</f>
        <v>47.88</v>
      </c>
      <c r="H380" s="88"/>
      <c r="I380" s="88"/>
      <c r="J380" s="87"/>
      <c r="K380" s="87"/>
      <c r="L380" s="87"/>
      <c r="M380" s="87"/>
      <c r="N380" s="87"/>
      <c r="O380" s="87"/>
      <c r="P380" s="87"/>
    </row>
    <row r="381" spans="1:16" s="20" customFormat="1" ht="51" hidden="1">
      <c r="A381" s="85" t="s">
        <v>609</v>
      </c>
      <c r="B381" s="50"/>
      <c r="C381" s="134" t="s">
        <v>611</v>
      </c>
      <c r="D381" s="87">
        <f>D382</f>
        <v>0</v>
      </c>
      <c r="E381" s="87">
        <f aca="true" t="shared" si="175" ref="E381:P381">E382</f>
        <v>266.87171</v>
      </c>
      <c r="F381" s="87">
        <f t="shared" si="175"/>
        <v>0</v>
      </c>
      <c r="G381" s="87">
        <f t="shared" si="175"/>
        <v>0</v>
      </c>
      <c r="H381" s="87">
        <f t="shared" si="175"/>
        <v>266.87171</v>
      </c>
      <c r="I381" s="87">
        <f t="shared" si="175"/>
        <v>0</v>
      </c>
      <c r="J381" s="87">
        <f t="shared" si="175"/>
        <v>0</v>
      </c>
      <c r="K381" s="87">
        <f t="shared" si="175"/>
        <v>0</v>
      </c>
      <c r="L381" s="87">
        <f t="shared" si="175"/>
        <v>0</v>
      </c>
      <c r="M381" s="87">
        <f t="shared" si="175"/>
        <v>0</v>
      </c>
      <c r="N381" s="87">
        <f t="shared" si="175"/>
        <v>0</v>
      </c>
      <c r="O381" s="87">
        <f t="shared" si="175"/>
        <v>0</v>
      </c>
      <c r="P381" s="87">
        <f t="shared" si="175"/>
        <v>0</v>
      </c>
    </row>
    <row r="382" spans="1:16" s="20" customFormat="1" ht="12.75" hidden="1">
      <c r="A382" s="85"/>
      <c r="B382" s="50" t="s">
        <v>4</v>
      </c>
      <c r="C382" s="86" t="s">
        <v>5</v>
      </c>
      <c r="D382" s="87"/>
      <c r="E382" s="83">
        <f>D382+SUM(F382:P382)</f>
        <v>266.87171</v>
      </c>
      <c r="F382" s="87"/>
      <c r="G382" s="87"/>
      <c r="H382" s="88">
        <v>266.87171</v>
      </c>
      <c r="I382" s="88"/>
      <c r="J382" s="87"/>
      <c r="K382" s="87"/>
      <c r="L382" s="87"/>
      <c r="M382" s="87"/>
      <c r="N382" s="87"/>
      <c r="O382" s="87"/>
      <c r="P382" s="87"/>
    </row>
    <row r="383" spans="1:16" s="20" customFormat="1" ht="63.75" hidden="1">
      <c r="A383" s="82" t="s">
        <v>475</v>
      </c>
      <c r="B383" s="50"/>
      <c r="C383" s="169" t="s">
        <v>593</v>
      </c>
      <c r="D383" s="91">
        <f>D384+D386+D388</f>
        <v>327.3</v>
      </c>
      <c r="E383" s="91">
        <f aca="true" t="shared" si="176" ref="E383:P383">E384+E386+E388</f>
        <v>327.3</v>
      </c>
      <c r="F383" s="91">
        <f t="shared" si="176"/>
        <v>0</v>
      </c>
      <c r="G383" s="91">
        <f t="shared" si="176"/>
        <v>0</v>
      </c>
      <c r="H383" s="91">
        <f t="shared" si="176"/>
        <v>0</v>
      </c>
      <c r="I383" s="91">
        <f t="shared" si="176"/>
        <v>0</v>
      </c>
      <c r="J383" s="91">
        <f t="shared" si="176"/>
        <v>0</v>
      </c>
      <c r="K383" s="91">
        <f t="shared" si="176"/>
        <v>0</v>
      </c>
      <c r="L383" s="91">
        <f t="shared" si="176"/>
        <v>0</v>
      </c>
      <c r="M383" s="91">
        <f t="shared" si="176"/>
        <v>0</v>
      </c>
      <c r="N383" s="91">
        <f t="shared" si="176"/>
        <v>0</v>
      </c>
      <c r="O383" s="91">
        <f t="shared" si="176"/>
        <v>0</v>
      </c>
      <c r="P383" s="91">
        <f t="shared" si="176"/>
        <v>0</v>
      </c>
    </row>
    <row r="384" spans="1:16" s="20" customFormat="1" ht="51" hidden="1">
      <c r="A384" s="85" t="s">
        <v>476</v>
      </c>
      <c r="B384" s="50"/>
      <c r="C384" s="168" t="s">
        <v>478</v>
      </c>
      <c r="D384" s="87">
        <f>D385</f>
        <v>327.3</v>
      </c>
      <c r="E384" s="87">
        <f aca="true" t="shared" si="177" ref="E384:P384">E385</f>
        <v>327.3</v>
      </c>
      <c r="F384" s="87">
        <f t="shared" si="177"/>
        <v>0</v>
      </c>
      <c r="G384" s="87">
        <f t="shared" si="177"/>
        <v>0</v>
      </c>
      <c r="H384" s="87">
        <f t="shared" si="177"/>
        <v>0</v>
      </c>
      <c r="I384" s="87">
        <f t="shared" si="177"/>
        <v>0</v>
      </c>
      <c r="J384" s="87">
        <f t="shared" si="177"/>
        <v>0</v>
      </c>
      <c r="K384" s="87">
        <f t="shared" si="177"/>
        <v>0</v>
      </c>
      <c r="L384" s="87">
        <f t="shared" si="177"/>
        <v>0</v>
      </c>
      <c r="M384" s="87">
        <f t="shared" si="177"/>
        <v>0</v>
      </c>
      <c r="N384" s="87">
        <f t="shared" si="177"/>
        <v>0</v>
      </c>
      <c r="O384" s="87">
        <f t="shared" si="177"/>
        <v>0</v>
      </c>
      <c r="P384" s="87">
        <f t="shared" si="177"/>
        <v>0</v>
      </c>
    </row>
    <row r="385" spans="1:16" s="20" customFormat="1" ht="12.75" hidden="1">
      <c r="A385" s="85"/>
      <c r="B385" s="50" t="s">
        <v>9</v>
      </c>
      <c r="C385" s="86" t="s">
        <v>39</v>
      </c>
      <c r="D385" s="87">
        <v>327.3</v>
      </c>
      <c r="E385" s="83">
        <f>D385+SUM(F385:P385)</f>
        <v>327.3</v>
      </c>
      <c r="F385" s="87"/>
      <c r="G385" s="87"/>
      <c r="H385" s="88"/>
      <c r="I385" s="88"/>
      <c r="J385" s="87"/>
      <c r="K385" s="87"/>
      <c r="L385" s="87"/>
      <c r="M385" s="87"/>
      <c r="N385" s="87"/>
      <c r="O385" s="87"/>
      <c r="P385" s="87"/>
    </row>
    <row r="386" spans="1:16" s="20" customFormat="1" ht="51" hidden="1">
      <c r="A386" s="85" t="s">
        <v>505</v>
      </c>
      <c r="B386" s="50"/>
      <c r="C386" s="168" t="s">
        <v>478</v>
      </c>
      <c r="D386" s="87">
        <f>D387</f>
        <v>0</v>
      </c>
      <c r="E386" s="87">
        <f>E387</f>
        <v>0</v>
      </c>
      <c r="F386" s="87">
        <f aca="true" t="shared" si="178" ref="F386:P386">F387</f>
        <v>0</v>
      </c>
      <c r="G386" s="87">
        <f t="shared" si="178"/>
        <v>0</v>
      </c>
      <c r="H386" s="87">
        <f t="shared" si="178"/>
        <v>0</v>
      </c>
      <c r="I386" s="87">
        <f t="shared" si="178"/>
        <v>0</v>
      </c>
      <c r="J386" s="87">
        <f t="shared" si="178"/>
        <v>0</v>
      </c>
      <c r="K386" s="87">
        <f t="shared" si="178"/>
        <v>0</v>
      </c>
      <c r="L386" s="87">
        <f t="shared" si="178"/>
        <v>0</v>
      </c>
      <c r="M386" s="87">
        <f t="shared" si="178"/>
        <v>0</v>
      </c>
      <c r="N386" s="87">
        <f t="shared" si="178"/>
        <v>0</v>
      </c>
      <c r="O386" s="87">
        <f t="shared" si="178"/>
        <v>0</v>
      </c>
      <c r="P386" s="87">
        <f t="shared" si="178"/>
        <v>0</v>
      </c>
    </row>
    <row r="387" spans="1:16" s="20" customFormat="1" ht="12.75" hidden="1">
      <c r="A387" s="85"/>
      <c r="B387" s="50" t="s">
        <v>9</v>
      </c>
      <c r="C387" s="86" t="s">
        <v>39</v>
      </c>
      <c r="D387" s="87"/>
      <c r="E387" s="83">
        <f>D387+SUM(F387:P387)</f>
        <v>0</v>
      </c>
      <c r="F387" s="87"/>
      <c r="G387" s="87"/>
      <c r="H387" s="88"/>
      <c r="I387" s="88"/>
      <c r="J387" s="87"/>
      <c r="K387" s="87"/>
      <c r="L387" s="87"/>
      <c r="M387" s="87"/>
      <c r="N387" s="87"/>
      <c r="O387" s="87"/>
      <c r="P387" s="87"/>
    </row>
    <row r="388" spans="1:16" s="20" customFormat="1" ht="51" hidden="1">
      <c r="A388" s="85" t="s">
        <v>506</v>
      </c>
      <c r="B388" s="50"/>
      <c r="C388" s="168" t="s">
        <v>478</v>
      </c>
      <c r="D388" s="87">
        <f>D389</f>
        <v>0</v>
      </c>
      <c r="E388" s="87">
        <f aca="true" t="shared" si="179" ref="E388:P388">E389</f>
        <v>0</v>
      </c>
      <c r="F388" s="87">
        <f t="shared" si="179"/>
        <v>0</v>
      </c>
      <c r="G388" s="87">
        <f t="shared" si="179"/>
        <v>0</v>
      </c>
      <c r="H388" s="87">
        <f t="shared" si="179"/>
        <v>0</v>
      </c>
      <c r="I388" s="87">
        <f t="shared" si="179"/>
        <v>0</v>
      </c>
      <c r="J388" s="87">
        <f t="shared" si="179"/>
        <v>0</v>
      </c>
      <c r="K388" s="87">
        <f t="shared" si="179"/>
        <v>0</v>
      </c>
      <c r="L388" s="87">
        <f t="shared" si="179"/>
        <v>0</v>
      </c>
      <c r="M388" s="87">
        <f t="shared" si="179"/>
        <v>0</v>
      </c>
      <c r="N388" s="87">
        <f t="shared" si="179"/>
        <v>0</v>
      </c>
      <c r="O388" s="87">
        <f t="shared" si="179"/>
        <v>0</v>
      </c>
      <c r="P388" s="87">
        <f t="shared" si="179"/>
        <v>0</v>
      </c>
    </row>
    <row r="389" spans="1:16" s="20" customFormat="1" ht="12.75" hidden="1">
      <c r="A389" s="85"/>
      <c r="B389" s="50" t="s">
        <v>9</v>
      </c>
      <c r="C389" s="86" t="s">
        <v>39</v>
      </c>
      <c r="D389" s="87"/>
      <c r="E389" s="83">
        <f>D389+SUM(F389:P389)</f>
        <v>0</v>
      </c>
      <c r="F389" s="87"/>
      <c r="G389" s="87"/>
      <c r="H389" s="88"/>
      <c r="I389" s="88"/>
      <c r="J389" s="87"/>
      <c r="K389" s="87"/>
      <c r="L389" s="87"/>
      <c r="M389" s="87"/>
      <c r="N389" s="87"/>
      <c r="O389" s="87"/>
      <c r="P389" s="87"/>
    </row>
    <row r="390" spans="1:16" s="20" customFormat="1" ht="76.5" hidden="1">
      <c r="A390" s="82" t="s">
        <v>508</v>
      </c>
      <c r="B390" s="50"/>
      <c r="C390" s="169" t="s">
        <v>507</v>
      </c>
      <c r="D390" s="87"/>
      <c r="E390" s="90">
        <f aca="true" t="shared" si="180" ref="E390:H391">E391</f>
        <v>0</v>
      </c>
      <c r="F390" s="83">
        <f t="shared" si="180"/>
        <v>0</v>
      </c>
      <c r="G390" s="83">
        <f t="shared" si="180"/>
        <v>0</v>
      </c>
      <c r="H390" s="90">
        <f t="shared" si="180"/>
        <v>0</v>
      </c>
      <c r="I390" s="88"/>
      <c r="J390" s="87"/>
      <c r="K390" s="87"/>
      <c r="L390" s="87"/>
      <c r="M390" s="87"/>
      <c r="N390" s="87"/>
      <c r="O390" s="87"/>
      <c r="P390" s="87"/>
    </row>
    <row r="391" spans="1:16" s="20" customFormat="1" ht="76.5" hidden="1">
      <c r="A391" s="85" t="s">
        <v>509</v>
      </c>
      <c r="B391" s="50"/>
      <c r="C391" s="168" t="s">
        <v>507</v>
      </c>
      <c r="D391" s="87"/>
      <c r="E391" s="83">
        <f t="shared" si="180"/>
        <v>0</v>
      </c>
      <c r="F391" s="83">
        <f t="shared" si="180"/>
        <v>0</v>
      </c>
      <c r="G391" s="83">
        <f t="shared" si="180"/>
        <v>0</v>
      </c>
      <c r="H391" s="83">
        <f t="shared" si="180"/>
        <v>0</v>
      </c>
      <c r="I391" s="88"/>
      <c r="J391" s="87"/>
      <c r="K391" s="87"/>
      <c r="L391" s="87"/>
      <c r="M391" s="87"/>
      <c r="N391" s="87"/>
      <c r="O391" s="87"/>
      <c r="P391" s="87"/>
    </row>
    <row r="392" spans="1:16" s="20" customFormat="1" ht="12.75" hidden="1">
      <c r="A392" s="85"/>
      <c r="B392" s="50" t="s">
        <v>9</v>
      </c>
      <c r="C392" s="86" t="s">
        <v>39</v>
      </c>
      <c r="D392" s="87"/>
      <c r="E392" s="83">
        <f>D392+SUM(F392:P392)</f>
        <v>0</v>
      </c>
      <c r="F392" s="87"/>
      <c r="G392" s="87"/>
      <c r="H392" s="88"/>
      <c r="I392" s="88"/>
      <c r="J392" s="87"/>
      <c r="K392" s="87"/>
      <c r="L392" s="87"/>
      <c r="M392" s="87"/>
      <c r="N392" s="87"/>
      <c r="O392" s="87"/>
      <c r="P392" s="87"/>
    </row>
    <row r="393" spans="1:16" s="20" customFormat="1" ht="12.75" hidden="1">
      <c r="A393" s="82" t="s">
        <v>529</v>
      </c>
      <c r="B393" s="11"/>
      <c r="C393" s="169" t="s">
        <v>531</v>
      </c>
      <c r="D393" s="91">
        <f>D394</f>
        <v>4235.3</v>
      </c>
      <c r="E393" s="91">
        <f aca="true" t="shared" si="181" ref="E393:P394">E394</f>
        <v>4235.3</v>
      </c>
      <c r="F393" s="91">
        <f t="shared" si="181"/>
        <v>0</v>
      </c>
      <c r="G393" s="91">
        <f t="shared" si="181"/>
        <v>0</v>
      </c>
      <c r="H393" s="91">
        <f t="shared" si="181"/>
        <v>0</v>
      </c>
      <c r="I393" s="91">
        <f t="shared" si="181"/>
        <v>0</v>
      </c>
      <c r="J393" s="91">
        <f t="shared" si="181"/>
        <v>0</v>
      </c>
      <c r="K393" s="91">
        <f t="shared" si="181"/>
        <v>0</v>
      </c>
      <c r="L393" s="91">
        <f t="shared" si="181"/>
        <v>0</v>
      </c>
      <c r="M393" s="91">
        <f t="shared" si="181"/>
        <v>0</v>
      </c>
      <c r="N393" s="91">
        <f t="shared" si="181"/>
        <v>0</v>
      </c>
      <c r="O393" s="91">
        <f t="shared" si="181"/>
        <v>0</v>
      </c>
      <c r="P393" s="91">
        <f t="shared" si="181"/>
        <v>0</v>
      </c>
    </row>
    <row r="394" spans="1:16" s="20" customFormat="1" ht="12.75" hidden="1">
      <c r="A394" s="85" t="s">
        <v>530</v>
      </c>
      <c r="B394" s="50"/>
      <c r="C394" s="168" t="s">
        <v>532</v>
      </c>
      <c r="D394" s="87">
        <f>D395</f>
        <v>4235.3</v>
      </c>
      <c r="E394" s="87">
        <f t="shared" si="181"/>
        <v>4235.3</v>
      </c>
      <c r="F394" s="87">
        <f t="shared" si="181"/>
        <v>0</v>
      </c>
      <c r="G394" s="87">
        <f t="shared" si="181"/>
        <v>0</v>
      </c>
      <c r="H394" s="87">
        <f t="shared" si="181"/>
        <v>0</v>
      </c>
      <c r="I394" s="87">
        <f t="shared" si="181"/>
        <v>0</v>
      </c>
      <c r="J394" s="87">
        <f t="shared" si="181"/>
        <v>0</v>
      </c>
      <c r="K394" s="87">
        <f t="shared" si="181"/>
        <v>0</v>
      </c>
      <c r="L394" s="87">
        <f t="shared" si="181"/>
        <v>0</v>
      </c>
      <c r="M394" s="87">
        <f t="shared" si="181"/>
        <v>0</v>
      </c>
      <c r="N394" s="87">
        <f t="shared" si="181"/>
        <v>0</v>
      </c>
      <c r="O394" s="87">
        <f t="shared" si="181"/>
        <v>0</v>
      </c>
      <c r="P394" s="87">
        <f t="shared" si="181"/>
        <v>0</v>
      </c>
    </row>
    <row r="395" spans="1:16" s="20" customFormat="1" ht="25.5" hidden="1">
      <c r="A395" s="85"/>
      <c r="B395" s="50" t="s">
        <v>3</v>
      </c>
      <c r="C395" s="86" t="s">
        <v>98</v>
      </c>
      <c r="D395" s="87">
        <v>4235.3</v>
      </c>
      <c r="E395" s="83">
        <f>D395+SUM(F395:P395)</f>
        <v>4235.3</v>
      </c>
      <c r="F395" s="87"/>
      <c r="G395" s="87"/>
      <c r="H395" s="88"/>
      <c r="I395" s="88"/>
      <c r="J395" s="87"/>
      <c r="K395" s="87"/>
      <c r="L395" s="87"/>
      <c r="M395" s="87"/>
      <c r="N395" s="87"/>
      <c r="O395" s="87"/>
      <c r="P395" s="87"/>
    </row>
    <row r="396" spans="1:16" s="20" customFormat="1" ht="12.75" hidden="1">
      <c r="A396" s="142" t="s">
        <v>425</v>
      </c>
      <c r="B396" s="11"/>
      <c r="C396" s="143" t="s">
        <v>148</v>
      </c>
      <c r="D396" s="91">
        <f>D397</f>
        <v>0</v>
      </c>
      <c r="E396" s="91">
        <f aca="true" t="shared" si="182" ref="E396:P396">E397</f>
        <v>0</v>
      </c>
      <c r="F396" s="91">
        <f t="shared" si="182"/>
        <v>0</v>
      </c>
      <c r="G396" s="91">
        <f t="shared" si="182"/>
        <v>0</v>
      </c>
      <c r="H396" s="91">
        <f t="shared" si="182"/>
        <v>0</v>
      </c>
      <c r="I396" s="91">
        <f t="shared" si="182"/>
        <v>0</v>
      </c>
      <c r="J396" s="91">
        <f t="shared" si="182"/>
        <v>0</v>
      </c>
      <c r="K396" s="91">
        <f t="shared" si="182"/>
        <v>0</v>
      </c>
      <c r="L396" s="91">
        <f t="shared" si="182"/>
        <v>0</v>
      </c>
      <c r="M396" s="91">
        <f t="shared" si="182"/>
        <v>0</v>
      </c>
      <c r="N396" s="91">
        <f t="shared" si="182"/>
        <v>0</v>
      </c>
      <c r="O396" s="91">
        <f t="shared" si="182"/>
        <v>0</v>
      </c>
      <c r="P396" s="91">
        <f t="shared" si="182"/>
        <v>0</v>
      </c>
    </row>
    <row r="397" spans="1:16" s="20" customFormat="1" ht="12.75" hidden="1">
      <c r="A397" s="106" t="s">
        <v>424</v>
      </c>
      <c r="B397" s="50" t="s">
        <v>155</v>
      </c>
      <c r="C397" s="105" t="s">
        <v>148</v>
      </c>
      <c r="D397" s="97"/>
      <c r="E397" s="83">
        <f>D397+SUM(F397:J397)</f>
        <v>0</v>
      </c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</row>
    <row r="398" spans="1:16" ht="12.75">
      <c r="A398" s="98"/>
      <c r="B398" s="98"/>
      <c r="C398" s="99" t="s">
        <v>82</v>
      </c>
      <c r="D398" s="231">
        <f aca="true" t="shared" si="183" ref="D398:P398">D8+D25+D43+D50+D97+D116+D120+D135+D192+D216+D267+D333+D350+D353+D373+D376+D396+D383+D390+D321+D393+D330</f>
        <v>213245.86999999994</v>
      </c>
      <c r="E398" s="234">
        <f t="shared" si="183"/>
        <v>287349.87661000004</v>
      </c>
      <c r="F398" s="91">
        <f t="shared" si="183"/>
        <v>0</v>
      </c>
      <c r="G398" s="232">
        <f t="shared" si="183"/>
        <v>69142.46728</v>
      </c>
      <c r="H398" s="95">
        <f t="shared" si="183"/>
        <v>4961.5393300000005</v>
      </c>
      <c r="I398" s="91">
        <f t="shared" si="183"/>
        <v>0</v>
      </c>
      <c r="J398" s="91">
        <f t="shared" si="183"/>
        <v>0</v>
      </c>
      <c r="K398" s="91">
        <f t="shared" si="183"/>
        <v>0</v>
      </c>
      <c r="L398" s="91">
        <f t="shared" si="183"/>
        <v>0</v>
      </c>
      <c r="M398" s="91">
        <f t="shared" si="183"/>
        <v>0</v>
      </c>
      <c r="N398" s="91">
        <f t="shared" si="183"/>
        <v>0</v>
      </c>
      <c r="O398" s="91">
        <f t="shared" si="183"/>
        <v>0</v>
      </c>
      <c r="P398" s="91">
        <f t="shared" si="183"/>
        <v>0</v>
      </c>
    </row>
    <row r="399" spans="1:16" ht="12.75">
      <c r="A399" s="107"/>
      <c r="B399" s="107"/>
      <c r="C399" s="1"/>
      <c r="D399" s="108"/>
      <c r="E399" s="108"/>
      <c r="F399" s="108"/>
      <c r="G399" s="108"/>
      <c r="H399" s="108"/>
      <c r="I399" s="108"/>
      <c r="J399" s="109"/>
      <c r="K399" s="108"/>
      <c r="L399" s="109"/>
      <c r="M399" s="109"/>
      <c r="N399" s="109"/>
      <c r="O399" s="109"/>
      <c r="P399" s="109"/>
    </row>
    <row r="400" spans="3:16" ht="12">
      <c r="C400" s="28"/>
      <c r="D400" s="58"/>
      <c r="E400" s="58"/>
      <c r="F400" s="58"/>
      <c r="G400" s="58"/>
      <c r="H400" s="58"/>
      <c r="I400" s="58"/>
      <c r="J400" s="58"/>
      <c r="K400" s="58"/>
      <c r="L400" s="40"/>
      <c r="M400" s="40"/>
      <c r="N400" s="40"/>
      <c r="O400" s="40"/>
      <c r="P400" s="40"/>
    </row>
    <row r="401" spans="3:10" ht="12">
      <c r="C401" s="29"/>
      <c r="J401" s="59"/>
    </row>
    <row r="402" ht="12">
      <c r="C402" s="29"/>
    </row>
    <row r="403" spans="10:16" ht="12">
      <c r="J403" s="42"/>
      <c r="L403" s="42"/>
      <c r="M403" s="42"/>
      <c r="N403" s="42"/>
      <c r="O403" s="42"/>
      <c r="P403" s="42"/>
    </row>
    <row r="404" spans="10:16" ht="12">
      <c r="J404" s="42"/>
      <c r="L404" s="42"/>
      <c r="M404" s="42"/>
      <c r="N404" s="42"/>
      <c r="O404" s="42"/>
      <c r="P404" s="42"/>
    </row>
    <row r="405" spans="10:16" ht="12">
      <c r="J405" s="42"/>
      <c r="L405" s="42"/>
      <c r="M405" s="42"/>
      <c r="N405" s="42"/>
      <c r="O405" s="42"/>
      <c r="P405" s="42"/>
    </row>
    <row r="406" spans="10:16" ht="12">
      <c r="J406" s="42"/>
      <c r="L406" s="42"/>
      <c r="M406" s="42"/>
      <c r="N406" s="42"/>
      <c r="O406" s="42"/>
      <c r="P406" s="42"/>
    </row>
    <row r="407" spans="1:16" ht="12">
      <c r="A407" s="196"/>
      <c r="B407" s="196"/>
      <c r="J407" s="42"/>
      <c r="L407" s="42"/>
      <c r="M407" s="42"/>
      <c r="N407" s="42"/>
      <c r="O407" s="42"/>
      <c r="P407" s="42"/>
    </row>
    <row r="408" spans="1:16" ht="12">
      <c r="A408" s="196"/>
      <c r="B408" s="196"/>
      <c r="J408" s="42"/>
      <c r="L408" s="42"/>
      <c r="M408" s="42"/>
      <c r="N408" s="42"/>
      <c r="O408" s="42"/>
      <c r="P408" s="42"/>
    </row>
    <row r="409" spans="1:16" s="7" customFormat="1" ht="12">
      <c r="A409" s="196"/>
      <c r="B409" s="196"/>
      <c r="D409" s="59"/>
      <c r="E409" s="59"/>
      <c r="F409" s="59"/>
      <c r="G409" s="59"/>
      <c r="H409" s="59"/>
      <c r="I409" s="59"/>
      <c r="J409" s="41"/>
      <c r="K409" s="59"/>
      <c r="L409" s="41"/>
      <c r="M409" s="41"/>
      <c r="N409" s="41"/>
      <c r="O409" s="41"/>
      <c r="P409" s="41"/>
    </row>
  </sheetData>
  <sheetProtection/>
  <autoFilter ref="A7:P398"/>
  <mergeCells count="1">
    <mergeCell ref="A5:N5"/>
  </mergeCells>
  <printOptions horizontalCentered="1"/>
  <pageMargins left="0.1968503937007874" right="0.1968503937007874" top="0.07874015748031496" bottom="0.2362204724409449" header="0.31496062992125984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45"/>
  <sheetViews>
    <sheetView zoomScale="90" zoomScaleNormal="90" zoomScaleSheetLayoutView="115" workbookViewId="0" topLeftCell="A1">
      <selection activeCell="K3" sqref="K3"/>
    </sheetView>
  </sheetViews>
  <sheetFormatPr defaultColWidth="9.140625" defaultRowHeight="15" outlineLevelCol="1"/>
  <cols>
    <col min="1" max="1" width="6.7109375" style="6" customWidth="1"/>
    <col min="2" max="2" width="11.421875" style="6" customWidth="1"/>
    <col min="3" max="3" width="8.7109375" style="6" customWidth="1"/>
    <col min="4" max="4" width="46.00390625" style="7" customWidth="1"/>
    <col min="5" max="5" width="15.7109375" style="59" hidden="1" customWidth="1"/>
    <col min="6" max="6" width="15.421875" style="59" hidden="1" customWidth="1"/>
    <col min="7" max="7" width="15.57421875" style="59" hidden="1" customWidth="1"/>
    <col min="8" max="10" width="14.28125" style="59" hidden="1" customWidth="1"/>
    <col min="11" max="11" width="15.421875" style="59" customWidth="1"/>
    <col min="12" max="12" width="15.57421875" style="59" hidden="1" customWidth="1" outlineLevel="1"/>
    <col min="13" max="13" width="15.00390625" style="59" hidden="1" customWidth="1" outlineLevel="1"/>
    <col min="14" max="14" width="15.421875" style="200" hidden="1" customWidth="1" outlineLevel="1"/>
    <col min="15" max="15" width="16.140625" style="59" hidden="1" customWidth="1" outlineLevel="1"/>
    <col min="16" max="16" width="11.140625" style="41" hidden="1" customWidth="1" outlineLevel="1"/>
    <col min="17" max="17" width="11.8515625" style="41" hidden="1" customWidth="1" outlineLevel="1"/>
    <col min="18" max="18" width="9.140625" style="8" customWidth="1" collapsed="1"/>
    <col min="19" max="19" width="18.57421875" style="8" customWidth="1"/>
    <col min="20" max="16384" width="9.140625" style="8" customWidth="1"/>
  </cols>
  <sheetData>
    <row r="1" spans="5:17" ht="12">
      <c r="E1" s="64"/>
      <c r="G1" s="52"/>
      <c r="H1" s="64"/>
      <c r="I1" s="52"/>
      <c r="J1" s="64"/>
      <c r="K1" s="3" t="s">
        <v>92</v>
      </c>
      <c r="L1" s="52"/>
      <c r="M1" s="52"/>
      <c r="O1" s="52"/>
      <c r="P1" s="37"/>
      <c r="Q1" s="37"/>
    </row>
    <row r="2" spans="5:17" ht="46.5" customHeight="1">
      <c r="E2" s="65"/>
      <c r="G2" s="53"/>
      <c r="H2" s="65"/>
      <c r="I2" s="185"/>
      <c r="J2" s="65"/>
      <c r="K2" s="4" t="s">
        <v>18</v>
      </c>
      <c r="L2" s="53"/>
      <c r="M2" s="53"/>
      <c r="N2" s="198"/>
      <c r="O2" s="53"/>
      <c r="P2" s="38"/>
      <c r="Q2" s="38"/>
    </row>
    <row r="3" spans="4:17" ht="13.5" customHeight="1">
      <c r="D3" s="9"/>
      <c r="E3" s="64"/>
      <c r="G3" s="52"/>
      <c r="H3" s="64"/>
      <c r="I3" s="52"/>
      <c r="J3" s="64"/>
      <c r="K3" s="64" t="s">
        <v>617</v>
      </c>
      <c r="L3" s="52"/>
      <c r="M3" s="52"/>
      <c r="O3" s="52"/>
      <c r="P3" s="3"/>
      <c r="Q3" s="3"/>
    </row>
    <row r="4" spans="5:17" ht="12">
      <c r="E4" s="54"/>
      <c r="F4" s="54"/>
      <c r="G4" s="54"/>
      <c r="H4" s="54"/>
      <c r="I4" s="54"/>
      <c r="J4" s="54"/>
      <c r="K4" s="54"/>
      <c r="L4" s="54"/>
      <c r="M4" s="54"/>
      <c r="N4" s="201"/>
      <c r="O4" s="54"/>
      <c r="P4" s="35"/>
      <c r="Q4" s="35"/>
    </row>
    <row r="5" spans="1:17" ht="64.5" customHeight="1">
      <c r="A5" s="237" t="s">
        <v>614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141"/>
      <c r="Q5" s="141"/>
    </row>
    <row r="6" spans="4:17" ht="12">
      <c r="D6" s="10"/>
      <c r="E6" s="55"/>
      <c r="F6" s="55"/>
      <c r="G6" s="55"/>
      <c r="H6" s="55"/>
      <c r="I6" s="55"/>
      <c r="J6" s="55"/>
      <c r="K6" s="55"/>
      <c r="L6" s="55"/>
      <c r="M6" s="55"/>
      <c r="N6" s="198"/>
      <c r="O6" s="55"/>
      <c r="P6" s="39"/>
      <c r="Q6" s="39"/>
    </row>
    <row r="7" spans="4:17" ht="12">
      <c r="D7" s="10"/>
      <c r="E7" s="55"/>
      <c r="F7" s="55"/>
      <c r="G7" s="55"/>
      <c r="H7" s="55"/>
      <c r="I7" s="55"/>
      <c r="J7" s="55"/>
      <c r="K7" s="55"/>
      <c r="L7" s="55"/>
      <c r="M7" s="55"/>
      <c r="N7" s="198"/>
      <c r="O7" s="55"/>
      <c r="P7" s="39"/>
      <c r="Q7" s="39"/>
    </row>
    <row r="8" spans="1:17" s="12" customFormat="1" ht="43.5" customHeight="1">
      <c r="A8" s="11" t="s">
        <v>25</v>
      </c>
      <c r="B8" s="11" t="s">
        <v>26</v>
      </c>
      <c r="C8" s="11" t="s">
        <v>27</v>
      </c>
      <c r="D8" s="11" t="s">
        <v>28</v>
      </c>
      <c r="E8" s="56" t="s">
        <v>160</v>
      </c>
      <c r="F8" s="56" t="s">
        <v>161</v>
      </c>
      <c r="G8" s="56" t="s">
        <v>504</v>
      </c>
      <c r="H8" s="56" t="s">
        <v>436</v>
      </c>
      <c r="I8" s="56" t="s">
        <v>440</v>
      </c>
      <c r="J8" s="63" t="s">
        <v>510</v>
      </c>
      <c r="K8" s="56" t="s">
        <v>160</v>
      </c>
      <c r="L8" s="56" t="s">
        <v>446</v>
      </c>
      <c r="M8" s="56" t="s">
        <v>447</v>
      </c>
      <c r="N8" s="199" t="s">
        <v>462</v>
      </c>
      <c r="O8" s="56" t="s">
        <v>467</v>
      </c>
      <c r="P8" s="56" t="s">
        <v>537</v>
      </c>
      <c r="Q8" s="56"/>
    </row>
    <row r="9" spans="1:17" ht="12">
      <c r="A9" s="5" t="s">
        <v>30</v>
      </c>
      <c r="B9" s="5"/>
      <c r="C9" s="5"/>
      <c r="D9" s="15" t="s">
        <v>31</v>
      </c>
      <c r="E9" s="144">
        <f aca="true" t="shared" si="0" ref="E9:Q9">E10+E14+E31+E67+E82+E88+E78</f>
        <v>54438.9</v>
      </c>
      <c r="F9" s="144">
        <f t="shared" si="0"/>
        <v>55353.24156000001</v>
      </c>
      <c r="G9" s="144">
        <f t="shared" si="0"/>
        <v>135</v>
      </c>
      <c r="H9" s="144">
        <f t="shared" si="0"/>
        <v>476.96087</v>
      </c>
      <c r="I9" s="144">
        <f t="shared" si="0"/>
        <v>79.88069</v>
      </c>
      <c r="J9" s="144">
        <f t="shared" si="0"/>
        <v>0</v>
      </c>
      <c r="K9" s="144">
        <f t="shared" si="0"/>
        <v>222.5</v>
      </c>
      <c r="L9" s="144">
        <f t="shared" si="0"/>
        <v>0</v>
      </c>
      <c r="M9" s="144">
        <f t="shared" si="0"/>
        <v>0</v>
      </c>
      <c r="N9" s="202">
        <f t="shared" si="0"/>
        <v>0</v>
      </c>
      <c r="O9" s="144">
        <f t="shared" si="0"/>
        <v>0</v>
      </c>
      <c r="P9" s="144">
        <f t="shared" si="0"/>
        <v>0</v>
      </c>
      <c r="Q9" s="144">
        <f t="shared" si="0"/>
        <v>0</v>
      </c>
    </row>
    <row r="10" spans="1:17" ht="36" hidden="1">
      <c r="A10" s="5" t="s">
        <v>35</v>
      </c>
      <c r="B10" s="16"/>
      <c r="C10" s="5"/>
      <c r="D10" s="13" t="s">
        <v>36</v>
      </c>
      <c r="E10" s="144">
        <f aca="true" t="shared" si="1" ref="E10:Q12">E11</f>
        <v>1351.6</v>
      </c>
      <c r="F10" s="144">
        <f t="shared" si="1"/>
        <v>1351.6</v>
      </c>
      <c r="G10" s="14">
        <f t="shared" si="1"/>
        <v>0</v>
      </c>
      <c r="H10" s="14">
        <f t="shared" si="1"/>
        <v>0</v>
      </c>
      <c r="I10" s="187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99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</row>
    <row r="11" spans="1:17" ht="25.5" hidden="1">
      <c r="A11" s="17"/>
      <c r="B11" s="82" t="s">
        <v>410</v>
      </c>
      <c r="C11" s="11"/>
      <c r="D11" s="102" t="s">
        <v>154</v>
      </c>
      <c r="E11" s="113">
        <f t="shared" si="1"/>
        <v>1351.6</v>
      </c>
      <c r="F11" s="113">
        <f t="shared" si="1"/>
        <v>1351.6</v>
      </c>
      <c r="G11" s="91">
        <f t="shared" si="1"/>
        <v>0</v>
      </c>
      <c r="H11" s="91">
        <f t="shared" si="1"/>
        <v>0</v>
      </c>
      <c r="I11" s="95">
        <f t="shared" si="1"/>
        <v>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158">
        <f t="shared" si="1"/>
        <v>0</v>
      </c>
      <c r="O11" s="91">
        <f t="shared" si="1"/>
        <v>0</v>
      </c>
      <c r="P11" s="91">
        <f t="shared" si="1"/>
        <v>0</v>
      </c>
      <c r="Q11" s="91">
        <f t="shared" si="1"/>
        <v>0</v>
      </c>
    </row>
    <row r="12" spans="1:17" ht="12.75" hidden="1">
      <c r="A12" s="17"/>
      <c r="B12" s="85" t="s">
        <v>413</v>
      </c>
      <c r="C12" s="50"/>
      <c r="D12" s="72" t="s">
        <v>96</v>
      </c>
      <c r="E12" s="97">
        <f t="shared" si="1"/>
        <v>1351.6</v>
      </c>
      <c r="F12" s="97">
        <f t="shared" si="1"/>
        <v>1351.6</v>
      </c>
      <c r="G12" s="87">
        <f t="shared" si="1"/>
        <v>0</v>
      </c>
      <c r="H12" s="87">
        <f t="shared" si="1"/>
        <v>0</v>
      </c>
      <c r="I12" s="89">
        <f t="shared" si="1"/>
        <v>0</v>
      </c>
      <c r="J12" s="87">
        <f t="shared" si="1"/>
        <v>0</v>
      </c>
      <c r="K12" s="87">
        <f t="shared" si="1"/>
        <v>0</v>
      </c>
      <c r="L12" s="87">
        <f t="shared" si="1"/>
        <v>0</v>
      </c>
      <c r="M12" s="87">
        <f t="shared" si="1"/>
        <v>0</v>
      </c>
      <c r="N12" s="203">
        <f t="shared" si="1"/>
        <v>0</v>
      </c>
      <c r="O12" s="87">
        <f t="shared" si="1"/>
        <v>0</v>
      </c>
      <c r="P12" s="87">
        <f t="shared" si="1"/>
        <v>0</v>
      </c>
      <c r="Q12" s="87">
        <f t="shared" si="1"/>
        <v>0</v>
      </c>
    </row>
    <row r="13" spans="1:17" ht="51" hidden="1">
      <c r="A13" s="17"/>
      <c r="B13" s="85"/>
      <c r="C13" s="50" t="s">
        <v>2</v>
      </c>
      <c r="D13" s="86" t="s">
        <v>97</v>
      </c>
      <c r="E13" s="97">
        <v>1351.6</v>
      </c>
      <c r="F13" s="111">
        <f>E13+SUM(G13:Q13)</f>
        <v>1351.6</v>
      </c>
      <c r="G13" s="87"/>
      <c r="H13" s="87"/>
      <c r="I13" s="89"/>
      <c r="J13" s="87"/>
      <c r="K13" s="87"/>
      <c r="L13" s="87"/>
      <c r="M13" s="87"/>
      <c r="N13" s="203"/>
      <c r="O13" s="87"/>
      <c r="P13" s="87"/>
      <c r="Q13" s="87"/>
    </row>
    <row r="14" spans="1:17" ht="51" hidden="1">
      <c r="A14" s="5" t="s">
        <v>32</v>
      </c>
      <c r="B14" s="16"/>
      <c r="C14" s="5"/>
      <c r="D14" s="136" t="s">
        <v>33</v>
      </c>
      <c r="E14" s="144">
        <f>E19+E28+E15</f>
        <v>6342.199999999999</v>
      </c>
      <c r="F14" s="144">
        <f aca="true" t="shared" si="2" ref="F14:Q14">F19+F28+F15</f>
        <v>6392.199999999999</v>
      </c>
      <c r="G14" s="144">
        <f t="shared" si="2"/>
        <v>0</v>
      </c>
      <c r="H14" s="144">
        <f t="shared" si="2"/>
        <v>0</v>
      </c>
      <c r="I14" s="186">
        <f t="shared" si="2"/>
        <v>50</v>
      </c>
      <c r="J14" s="144">
        <f t="shared" si="2"/>
        <v>0</v>
      </c>
      <c r="K14" s="144">
        <f t="shared" si="2"/>
        <v>0</v>
      </c>
      <c r="L14" s="144">
        <f t="shared" si="2"/>
        <v>0</v>
      </c>
      <c r="M14" s="144">
        <f t="shared" si="2"/>
        <v>0</v>
      </c>
      <c r="N14" s="202">
        <f t="shared" si="2"/>
        <v>0</v>
      </c>
      <c r="O14" s="144">
        <f t="shared" si="2"/>
        <v>0</v>
      </c>
      <c r="P14" s="144">
        <f t="shared" si="2"/>
        <v>0</v>
      </c>
      <c r="Q14" s="144">
        <f t="shared" si="2"/>
        <v>0</v>
      </c>
    </row>
    <row r="15" spans="1:17" ht="38.25" hidden="1">
      <c r="A15" s="5"/>
      <c r="B15" s="82" t="s">
        <v>257</v>
      </c>
      <c r="C15" s="11"/>
      <c r="D15" s="79" t="s">
        <v>435</v>
      </c>
      <c r="E15" s="113">
        <f>E16</f>
        <v>10</v>
      </c>
      <c r="F15" s="113">
        <f aca="true" t="shared" si="3" ref="F15:Q17">F16</f>
        <v>10</v>
      </c>
      <c r="G15" s="113">
        <f t="shared" si="3"/>
        <v>0</v>
      </c>
      <c r="H15" s="113">
        <f t="shared" si="3"/>
        <v>0</v>
      </c>
      <c r="I15" s="165">
        <f t="shared" si="3"/>
        <v>0</v>
      </c>
      <c r="J15" s="113">
        <f t="shared" si="3"/>
        <v>0</v>
      </c>
      <c r="K15" s="113">
        <f t="shared" si="3"/>
        <v>0</v>
      </c>
      <c r="L15" s="113">
        <f t="shared" si="3"/>
        <v>0</v>
      </c>
      <c r="M15" s="113">
        <f t="shared" si="3"/>
        <v>0</v>
      </c>
      <c r="N15" s="204">
        <f t="shared" si="3"/>
        <v>0</v>
      </c>
      <c r="O15" s="113">
        <f t="shared" si="3"/>
        <v>0</v>
      </c>
      <c r="P15" s="113">
        <f t="shared" si="3"/>
        <v>0</v>
      </c>
      <c r="Q15" s="113">
        <f t="shared" si="3"/>
        <v>0</v>
      </c>
    </row>
    <row r="16" spans="1:17" ht="38.25" hidden="1">
      <c r="A16" s="5"/>
      <c r="B16" s="100" t="s">
        <v>258</v>
      </c>
      <c r="C16" s="117"/>
      <c r="D16" s="80" t="s">
        <v>260</v>
      </c>
      <c r="E16" s="97">
        <f>E17</f>
        <v>10</v>
      </c>
      <c r="F16" s="97">
        <f t="shared" si="3"/>
        <v>10</v>
      </c>
      <c r="G16" s="97">
        <f t="shared" si="3"/>
        <v>0</v>
      </c>
      <c r="H16" s="97">
        <f t="shared" si="3"/>
        <v>0</v>
      </c>
      <c r="I16" s="114">
        <f t="shared" si="3"/>
        <v>0</v>
      </c>
      <c r="J16" s="97">
        <f t="shared" si="3"/>
        <v>0</v>
      </c>
      <c r="K16" s="97">
        <f t="shared" si="3"/>
        <v>0</v>
      </c>
      <c r="L16" s="97">
        <f t="shared" si="3"/>
        <v>0</v>
      </c>
      <c r="M16" s="97">
        <f t="shared" si="3"/>
        <v>0</v>
      </c>
      <c r="N16" s="205">
        <f t="shared" si="3"/>
        <v>0</v>
      </c>
      <c r="O16" s="97">
        <f t="shared" si="3"/>
        <v>0</v>
      </c>
      <c r="P16" s="97">
        <f t="shared" si="3"/>
        <v>0</v>
      </c>
      <c r="Q16" s="97">
        <f t="shared" si="3"/>
        <v>0</v>
      </c>
    </row>
    <row r="17" spans="1:17" ht="25.5" hidden="1">
      <c r="A17" s="5"/>
      <c r="B17" s="85" t="s">
        <v>259</v>
      </c>
      <c r="C17" s="50"/>
      <c r="D17" s="72" t="s">
        <v>261</v>
      </c>
      <c r="E17" s="97">
        <f>E18</f>
        <v>10</v>
      </c>
      <c r="F17" s="97">
        <f t="shared" si="3"/>
        <v>10</v>
      </c>
      <c r="G17" s="97">
        <f t="shared" si="3"/>
        <v>0</v>
      </c>
      <c r="H17" s="97">
        <f t="shared" si="3"/>
        <v>0</v>
      </c>
      <c r="I17" s="114">
        <f t="shared" si="3"/>
        <v>0</v>
      </c>
      <c r="J17" s="97">
        <f t="shared" si="3"/>
        <v>0</v>
      </c>
      <c r="K17" s="97">
        <f t="shared" si="3"/>
        <v>0</v>
      </c>
      <c r="L17" s="97">
        <f t="shared" si="3"/>
        <v>0</v>
      </c>
      <c r="M17" s="97">
        <f t="shared" si="3"/>
        <v>0</v>
      </c>
      <c r="N17" s="205">
        <f t="shared" si="3"/>
        <v>0</v>
      </c>
      <c r="O17" s="97">
        <f t="shared" si="3"/>
        <v>0</v>
      </c>
      <c r="P17" s="97">
        <f t="shared" si="3"/>
        <v>0</v>
      </c>
      <c r="Q17" s="97">
        <f t="shared" si="3"/>
        <v>0</v>
      </c>
    </row>
    <row r="18" spans="1:17" ht="25.5" hidden="1">
      <c r="A18" s="5"/>
      <c r="B18" s="85"/>
      <c r="C18" s="50" t="s">
        <v>3</v>
      </c>
      <c r="D18" s="86" t="s">
        <v>98</v>
      </c>
      <c r="E18" s="97">
        <v>10</v>
      </c>
      <c r="F18" s="111">
        <f>E18+SUM(G18:Q18)</f>
        <v>10</v>
      </c>
      <c r="G18" s="144"/>
      <c r="H18" s="144"/>
      <c r="I18" s="186"/>
      <c r="J18" s="159"/>
      <c r="K18" s="144"/>
      <c r="L18" s="144"/>
      <c r="M18" s="144"/>
      <c r="N18" s="202"/>
      <c r="O18" s="144"/>
      <c r="P18" s="144"/>
      <c r="Q18" s="144"/>
    </row>
    <row r="19" spans="1:17" ht="25.5" hidden="1">
      <c r="A19" s="17"/>
      <c r="B19" s="82" t="s">
        <v>410</v>
      </c>
      <c r="C19" s="11"/>
      <c r="D19" s="102" t="s">
        <v>154</v>
      </c>
      <c r="E19" s="113">
        <f>E20+E24+E26</f>
        <v>5964.299999999999</v>
      </c>
      <c r="F19" s="113">
        <f aca="true" t="shared" si="4" ref="F19:Q19">F20+F24+F26</f>
        <v>6014.299999999999</v>
      </c>
      <c r="G19" s="91">
        <f t="shared" si="4"/>
        <v>0</v>
      </c>
      <c r="H19" s="91">
        <f t="shared" si="4"/>
        <v>0</v>
      </c>
      <c r="I19" s="95">
        <f t="shared" si="4"/>
        <v>50</v>
      </c>
      <c r="J19" s="91">
        <f t="shared" si="4"/>
        <v>0</v>
      </c>
      <c r="K19" s="91">
        <f t="shared" si="4"/>
        <v>0</v>
      </c>
      <c r="L19" s="91">
        <f t="shared" si="4"/>
        <v>0</v>
      </c>
      <c r="M19" s="91">
        <f t="shared" si="4"/>
        <v>0</v>
      </c>
      <c r="N19" s="158">
        <f t="shared" si="4"/>
        <v>0</v>
      </c>
      <c r="O19" s="91">
        <f t="shared" si="4"/>
        <v>0</v>
      </c>
      <c r="P19" s="91">
        <f t="shared" si="4"/>
        <v>0</v>
      </c>
      <c r="Q19" s="91">
        <f t="shared" si="4"/>
        <v>0</v>
      </c>
    </row>
    <row r="20" spans="1:17" ht="25.5" hidden="1">
      <c r="A20" s="17"/>
      <c r="B20" s="85" t="s">
        <v>412</v>
      </c>
      <c r="C20" s="50"/>
      <c r="D20" s="101" t="s">
        <v>167</v>
      </c>
      <c r="E20" s="97">
        <f>E21+E22+E23</f>
        <v>2581.1</v>
      </c>
      <c r="F20" s="97">
        <f>F21+F22+F23</f>
        <v>2631.1</v>
      </c>
      <c r="G20" s="87">
        <f aca="true" t="shared" si="5" ref="G20:Q20">G21+G22+G23</f>
        <v>0</v>
      </c>
      <c r="H20" s="87">
        <f t="shared" si="5"/>
        <v>0</v>
      </c>
      <c r="I20" s="89">
        <f t="shared" si="5"/>
        <v>50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203">
        <f t="shared" si="5"/>
        <v>0</v>
      </c>
      <c r="O20" s="87">
        <f t="shared" si="5"/>
        <v>0</v>
      </c>
      <c r="P20" s="87">
        <f t="shared" si="5"/>
        <v>0</v>
      </c>
      <c r="Q20" s="87">
        <f t="shared" si="5"/>
        <v>0</v>
      </c>
    </row>
    <row r="21" spans="1:17" ht="51" hidden="1">
      <c r="A21" s="17"/>
      <c r="B21" s="85"/>
      <c r="C21" s="50" t="s">
        <v>2</v>
      </c>
      <c r="D21" s="86" t="s">
        <v>97</v>
      </c>
      <c r="E21" s="97">
        <f>2160.2</f>
        <v>2160.2</v>
      </c>
      <c r="F21" s="111">
        <f>E21+SUM(G21:Q21)</f>
        <v>2160.2</v>
      </c>
      <c r="G21" s="87"/>
      <c r="H21" s="87"/>
      <c r="I21" s="89"/>
      <c r="J21" s="87"/>
      <c r="K21" s="87"/>
      <c r="L21" s="87"/>
      <c r="M21" s="87"/>
      <c r="N21" s="203"/>
      <c r="O21" s="87"/>
      <c r="P21" s="87"/>
      <c r="Q21" s="87"/>
    </row>
    <row r="22" spans="1:17" ht="25.5" hidden="1">
      <c r="A22" s="17"/>
      <c r="B22" s="85"/>
      <c r="C22" s="50" t="s">
        <v>3</v>
      </c>
      <c r="D22" s="86" t="s">
        <v>98</v>
      </c>
      <c r="E22" s="97">
        <f>420.5</f>
        <v>420.5</v>
      </c>
      <c r="F22" s="111">
        <f>E22+SUM(G22:Q22)</f>
        <v>420.5</v>
      </c>
      <c r="G22" s="87"/>
      <c r="H22" s="87"/>
      <c r="I22" s="188"/>
      <c r="J22" s="88"/>
      <c r="K22" s="87"/>
      <c r="L22" s="89"/>
      <c r="M22" s="87"/>
      <c r="N22" s="203"/>
      <c r="O22" s="87"/>
      <c r="P22" s="87"/>
      <c r="Q22" s="87"/>
    </row>
    <row r="23" spans="1:17" ht="12.75" hidden="1">
      <c r="A23" s="17"/>
      <c r="B23" s="85"/>
      <c r="C23" s="50" t="s">
        <v>4</v>
      </c>
      <c r="D23" s="86" t="s">
        <v>5</v>
      </c>
      <c r="E23" s="97">
        <f>0.4</f>
        <v>0.4</v>
      </c>
      <c r="F23" s="111">
        <f>E23+SUM(G23:Q23)</f>
        <v>50.4</v>
      </c>
      <c r="G23" s="87"/>
      <c r="H23" s="87"/>
      <c r="I23" s="188">
        <v>50</v>
      </c>
      <c r="J23" s="88"/>
      <c r="K23" s="87"/>
      <c r="L23" s="89"/>
      <c r="M23" s="87"/>
      <c r="N23" s="203"/>
      <c r="O23" s="87"/>
      <c r="P23" s="87"/>
      <c r="Q23" s="87"/>
    </row>
    <row r="24" spans="1:17" ht="25.5" hidden="1">
      <c r="A24" s="17"/>
      <c r="B24" s="85" t="s">
        <v>411</v>
      </c>
      <c r="C24" s="50"/>
      <c r="D24" s="101" t="s">
        <v>104</v>
      </c>
      <c r="E24" s="97">
        <f>E25</f>
        <v>1351.6</v>
      </c>
      <c r="F24" s="97">
        <f aca="true" t="shared" si="6" ref="F24:Q24">F25</f>
        <v>1351.6</v>
      </c>
      <c r="G24" s="87">
        <f t="shared" si="6"/>
        <v>0</v>
      </c>
      <c r="H24" s="87">
        <f t="shared" si="6"/>
        <v>0</v>
      </c>
      <c r="I24" s="89">
        <f t="shared" si="6"/>
        <v>0</v>
      </c>
      <c r="J24" s="87">
        <f t="shared" si="6"/>
        <v>0</v>
      </c>
      <c r="K24" s="87">
        <f t="shared" si="6"/>
        <v>0</v>
      </c>
      <c r="L24" s="87">
        <f t="shared" si="6"/>
        <v>0</v>
      </c>
      <c r="M24" s="87">
        <f t="shared" si="6"/>
        <v>0</v>
      </c>
      <c r="N24" s="203">
        <f t="shared" si="6"/>
        <v>0</v>
      </c>
      <c r="O24" s="87">
        <f t="shared" si="6"/>
        <v>0</v>
      </c>
      <c r="P24" s="87">
        <f t="shared" si="6"/>
        <v>0</v>
      </c>
      <c r="Q24" s="87">
        <f t="shared" si="6"/>
        <v>0</v>
      </c>
    </row>
    <row r="25" spans="1:17" ht="51" hidden="1">
      <c r="A25" s="17"/>
      <c r="B25" s="50"/>
      <c r="C25" s="50" t="s">
        <v>2</v>
      </c>
      <c r="D25" s="86" t="s">
        <v>97</v>
      </c>
      <c r="E25" s="97">
        <f>1351.6</f>
        <v>1351.6</v>
      </c>
      <c r="F25" s="111">
        <f>E25+SUM(G25:Q25)</f>
        <v>1351.6</v>
      </c>
      <c r="G25" s="87"/>
      <c r="H25" s="87"/>
      <c r="I25" s="188"/>
      <c r="J25" s="88"/>
      <c r="K25" s="87"/>
      <c r="L25" s="87"/>
      <c r="M25" s="87"/>
      <c r="N25" s="203"/>
      <c r="O25" s="87"/>
      <c r="P25" s="87"/>
      <c r="Q25" s="87"/>
    </row>
    <row r="26" spans="1:17" ht="33" customHeight="1" hidden="1">
      <c r="A26" s="17"/>
      <c r="B26" s="85" t="s">
        <v>414</v>
      </c>
      <c r="C26" s="50"/>
      <c r="D26" s="101" t="s">
        <v>95</v>
      </c>
      <c r="E26" s="97">
        <f>E27</f>
        <v>2031.6</v>
      </c>
      <c r="F26" s="97">
        <f aca="true" t="shared" si="7" ref="F26:Q26">F27</f>
        <v>2031.6</v>
      </c>
      <c r="G26" s="87">
        <f t="shared" si="7"/>
        <v>0</v>
      </c>
      <c r="H26" s="87">
        <f t="shared" si="7"/>
        <v>0</v>
      </c>
      <c r="I26" s="89">
        <f t="shared" si="7"/>
        <v>0</v>
      </c>
      <c r="J26" s="87">
        <f t="shared" si="7"/>
        <v>0</v>
      </c>
      <c r="K26" s="87">
        <f t="shared" si="7"/>
        <v>0</v>
      </c>
      <c r="L26" s="87">
        <f t="shared" si="7"/>
        <v>0</v>
      </c>
      <c r="M26" s="87">
        <f t="shared" si="7"/>
        <v>0</v>
      </c>
      <c r="N26" s="203">
        <f t="shared" si="7"/>
        <v>0</v>
      </c>
      <c r="O26" s="87">
        <f t="shared" si="7"/>
        <v>0</v>
      </c>
      <c r="P26" s="87">
        <f t="shared" si="7"/>
        <v>0</v>
      </c>
      <c r="Q26" s="87">
        <f t="shared" si="7"/>
        <v>0</v>
      </c>
    </row>
    <row r="27" spans="1:17" ht="63" customHeight="1" hidden="1">
      <c r="A27" s="17"/>
      <c r="B27" s="85"/>
      <c r="C27" s="50" t="s">
        <v>2</v>
      </c>
      <c r="D27" s="86" t="s">
        <v>97</v>
      </c>
      <c r="E27" s="97">
        <v>2031.6</v>
      </c>
      <c r="F27" s="111">
        <f>E27+SUM(G27:Q27)</f>
        <v>2031.6</v>
      </c>
      <c r="G27" s="87"/>
      <c r="H27" s="87"/>
      <c r="I27" s="188"/>
      <c r="J27" s="88"/>
      <c r="K27" s="87"/>
      <c r="L27" s="87"/>
      <c r="M27" s="87"/>
      <c r="N27" s="203"/>
      <c r="O27" s="87"/>
      <c r="P27" s="87"/>
      <c r="Q27" s="87"/>
    </row>
    <row r="28" spans="1:17" ht="38.25" hidden="1">
      <c r="A28" s="17"/>
      <c r="B28" s="82" t="s">
        <v>415</v>
      </c>
      <c r="C28" s="11"/>
      <c r="D28" s="138" t="s">
        <v>142</v>
      </c>
      <c r="E28" s="113">
        <f>E29</f>
        <v>367.9</v>
      </c>
      <c r="F28" s="113">
        <f aca="true" t="shared" si="8" ref="F28:Q29">F29</f>
        <v>367.9</v>
      </c>
      <c r="G28" s="91">
        <f t="shared" si="8"/>
        <v>0</v>
      </c>
      <c r="H28" s="91">
        <f t="shared" si="8"/>
        <v>0</v>
      </c>
      <c r="I28" s="95">
        <f t="shared" si="8"/>
        <v>0</v>
      </c>
      <c r="J28" s="91">
        <f t="shared" si="8"/>
        <v>0</v>
      </c>
      <c r="K28" s="91">
        <f t="shared" si="8"/>
        <v>0</v>
      </c>
      <c r="L28" s="91">
        <f t="shared" si="8"/>
        <v>0</v>
      </c>
      <c r="M28" s="91">
        <f t="shared" si="8"/>
        <v>0</v>
      </c>
      <c r="N28" s="158">
        <f t="shared" si="8"/>
        <v>0</v>
      </c>
      <c r="O28" s="91">
        <f t="shared" si="8"/>
        <v>0</v>
      </c>
      <c r="P28" s="91">
        <f t="shared" si="8"/>
        <v>0</v>
      </c>
      <c r="Q28" s="91">
        <f t="shared" si="8"/>
        <v>0</v>
      </c>
    </row>
    <row r="29" spans="1:17" ht="15" customHeight="1" hidden="1">
      <c r="A29" s="5"/>
      <c r="B29" s="85" t="s">
        <v>473</v>
      </c>
      <c r="C29" s="50"/>
      <c r="D29" s="86" t="s">
        <v>497</v>
      </c>
      <c r="E29" s="97">
        <f>E30</f>
        <v>367.9</v>
      </c>
      <c r="F29" s="97">
        <f t="shared" si="8"/>
        <v>367.9</v>
      </c>
      <c r="G29" s="87">
        <f t="shared" si="8"/>
        <v>0</v>
      </c>
      <c r="H29" s="87">
        <f t="shared" si="8"/>
        <v>0</v>
      </c>
      <c r="I29" s="89">
        <f t="shared" si="8"/>
        <v>0</v>
      </c>
      <c r="J29" s="87">
        <f t="shared" si="8"/>
        <v>0</v>
      </c>
      <c r="K29" s="87">
        <f t="shared" si="8"/>
        <v>0</v>
      </c>
      <c r="L29" s="87">
        <f t="shared" si="8"/>
        <v>0</v>
      </c>
      <c r="M29" s="87">
        <f t="shared" si="8"/>
        <v>0</v>
      </c>
      <c r="N29" s="203">
        <f t="shared" si="8"/>
        <v>0</v>
      </c>
      <c r="O29" s="87">
        <f t="shared" si="8"/>
        <v>0</v>
      </c>
      <c r="P29" s="87">
        <f t="shared" si="8"/>
        <v>0</v>
      </c>
      <c r="Q29" s="87">
        <f t="shared" si="8"/>
        <v>0</v>
      </c>
    </row>
    <row r="30" spans="1:17" ht="12.75" hidden="1">
      <c r="A30" s="17"/>
      <c r="B30" s="85"/>
      <c r="C30" s="50" t="s">
        <v>9</v>
      </c>
      <c r="D30" s="86" t="s">
        <v>39</v>
      </c>
      <c r="E30" s="97">
        <v>367.9</v>
      </c>
      <c r="F30" s="111">
        <f>E30+SUM(G30:Q30)</f>
        <v>367.9</v>
      </c>
      <c r="G30" s="87"/>
      <c r="H30" s="87"/>
      <c r="I30" s="188"/>
      <c r="J30" s="88"/>
      <c r="K30" s="87"/>
      <c r="L30" s="87"/>
      <c r="M30" s="87"/>
      <c r="N30" s="203"/>
      <c r="O30" s="87"/>
      <c r="P30" s="87"/>
      <c r="Q30" s="87"/>
    </row>
    <row r="31" spans="1:17" ht="48" hidden="1">
      <c r="A31" s="5" t="s">
        <v>37</v>
      </c>
      <c r="B31" s="18"/>
      <c r="C31" s="17"/>
      <c r="D31" s="13" t="s">
        <v>38</v>
      </c>
      <c r="E31" s="145">
        <f>E43+E50+E32+E61+E64+E47+E39</f>
        <v>27789.399999999998</v>
      </c>
      <c r="F31" s="145">
        <f aca="true" t="shared" si="9" ref="F31:Q31">F43+F50+F32+F61+F64+F47+F39</f>
        <v>28129.005680000002</v>
      </c>
      <c r="G31" s="145">
        <f t="shared" si="9"/>
        <v>135</v>
      </c>
      <c r="H31" s="145">
        <f t="shared" si="9"/>
        <v>204.70468000000002</v>
      </c>
      <c r="I31" s="145">
        <f t="shared" si="9"/>
        <v>-0.099</v>
      </c>
      <c r="J31" s="145">
        <f t="shared" si="9"/>
        <v>0</v>
      </c>
      <c r="K31" s="145">
        <f t="shared" si="9"/>
        <v>0</v>
      </c>
      <c r="L31" s="145">
        <f t="shared" si="9"/>
        <v>0</v>
      </c>
      <c r="M31" s="145">
        <f t="shared" si="9"/>
        <v>0</v>
      </c>
      <c r="N31" s="145">
        <f t="shared" si="9"/>
        <v>0</v>
      </c>
      <c r="O31" s="145">
        <f t="shared" si="9"/>
        <v>0</v>
      </c>
      <c r="P31" s="145">
        <f t="shared" si="9"/>
        <v>0</v>
      </c>
      <c r="Q31" s="145">
        <f t="shared" si="9"/>
        <v>0</v>
      </c>
    </row>
    <row r="32" spans="1:17" s="23" customFormat="1" ht="51" hidden="1">
      <c r="A32" s="17"/>
      <c r="B32" s="82" t="s">
        <v>175</v>
      </c>
      <c r="C32" s="11"/>
      <c r="D32" s="79" t="s">
        <v>110</v>
      </c>
      <c r="E32" s="91">
        <f aca="true" t="shared" si="10" ref="E32:Q34">E33</f>
        <v>6914.6</v>
      </c>
      <c r="F32" s="91">
        <f t="shared" si="10"/>
        <v>6914.6</v>
      </c>
      <c r="G32" s="91">
        <f t="shared" si="10"/>
        <v>0</v>
      </c>
      <c r="H32" s="91">
        <f t="shared" si="10"/>
        <v>0</v>
      </c>
      <c r="I32" s="95">
        <f t="shared" si="10"/>
        <v>0</v>
      </c>
      <c r="J32" s="91">
        <f t="shared" si="10"/>
        <v>0</v>
      </c>
      <c r="K32" s="91">
        <f t="shared" si="10"/>
        <v>0</v>
      </c>
      <c r="L32" s="91">
        <f t="shared" si="10"/>
        <v>0</v>
      </c>
      <c r="M32" s="91">
        <f t="shared" si="10"/>
        <v>0</v>
      </c>
      <c r="N32" s="158">
        <f t="shared" si="10"/>
        <v>0</v>
      </c>
      <c r="O32" s="91">
        <f t="shared" si="10"/>
        <v>0</v>
      </c>
      <c r="P32" s="91">
        <f t="shared" si="10"/>
        <v>0</v>
      </c>
      <c r="Q32" s="91">
        <f t="shared" si="10"/>
        <v>0</v>
      </c>
    </row>
    <row r="33" spans="1:17" s="23" customFormat="1" ht="25.5" hidden="1">
      <c r="A33" s="17"/>
      <c r="B33" s="100" t="s">
        <v>176</v>
      </c>
      <c r="C33" s="50"/>
      <c r="D33" s="80" t="s">
        <v>111</v>
      </c>
      <c r="E33" s="97">
        <f>E34</f>
        <v>6914.6</v>
      </c>
      <c r="F33" s="97">
        <f t="shared" si="10"/>
        <v>6914.6</v>
      </c>
      <c r="G33" s="87">
        <f t="shared" si="10"/>
        <v>0</v>
      </c>
      <c r="H33" s="87">
        <f t="shared" si="10"/>
        <v>0</v>
      </c>
      <c r="I33" s="89">
        <f t="shared" si="10"/>
        <v>0</v>
      </c>
      <c r="J33" s="87">
        <f t="shared" si="10"/>
        <v>0</v>
      </c>
      <c r="K33" s="87">
        <f t="shared" si="10"/>
        <v>0</v>
      </c>
      <c r="L33" s="87">
        <f t="shared" si="10"/>
        <v>0</v>
      </c>
      <c r="M33" s="87">
        <f t="shared" si="10"/>
        <v>0</v>
      </c>
      <c r="N33" s="203">
        <f t="shared" si="10"/>
        <v>0</v>
      </c>
      <c r="O33" s="87">
        <f t="shared" si="10"/>
        <v>0</v>
      </c>
      <c r="P33" s="87">
        <f t="shared" si="10"/>
        <v>0</v>
      </c>
      <c r="Q33" s="87">
        <f t="shared" si="10"/>
        <v>0</v>
      </c>
    </row>
    <row r="34" spans="1:17" s="23" customFormat="1" ht="25.5" hidden="1">
      <c r="A34" s="17"/>
      <c r="B34" s="85" t="s">
        <v>181</v>
      </c>
      <c r="C34" s="50"/>
      <c r="D34" s="86" t="s">
        <v>166</v>
      </c>
      <c r="E34" s="97">
        <f>E35</f>
        <v>6914.6</v>
      </c>
      <c r="F34" s="97">
        <f t="shared" si="10"/>
        <v>6914.6</v>
      </c>
      <c r="G34" s="87">
        <f t="shared" si="10"/>
        <v>0</v>
      </c>
      <c r="H34" s="87">
        <f t="shared" si="10"/>
        <v>0</v>
      </c>
      <c r="I34" s="89">
        <f t="shared" si="10"/>
        <v>0</v>
      </c>
      <c r="J34" s="87">
        <f t="shared" si="10"/>
        <v>0</v>
      </c>
      <c r="K34" s="87">
        <f t="shared" si="10"/>
        <v>0</v>
      </c>
      <c r="L34" s="87">
        <f t="shared" si="10"/>
        <v>0</v>
      </c>
      <c r="M34" s="87">
        <f t="shared" si="10"/>
        <v>0</v>
      </c>
      <c r="N34" s="203">
        <f t="shared" si="10"/>
        <v>0</v>
      </c>
      <c r="O34" s="87">
        <f t="shared" si="10"/>
        <v>0</v>
      </c>
      <c r="P34" s="87">
        <f t="shared" si="10"/>
        <v>0</v>
      </c>
      <c r="Q34" s="87">
        <f t="shared" si="10"/>
        <v>0</v>
      </c>
    </row>
    <row r="35" spans="1:17" s="23" customFormat="1" ht="25.5" hidden="1">
      <c r="A35" s="17"/>
      <c r="B35" s="85" t="s">
        <v>182</v>
      </c>
      <c r="C35" s="50"/>
      <c r="D35" s="72" t="s">
        <v>167</v>
      </c>
      <c r="E35" s="111">
        <f>E36+E37+E38</f>
        <v>6914.6</v>
      </c>
      <c r="F35" s="111">
        <f aca="true" t="shared" si="11" ref="F35:Q35">F36+F37+F38</f>
        <v>6914.6</v>
      </c>
      <c r="G35" s="83">
        <f t="shared" si="11"/>
        <v>0</v>
      </c>
      <c r="H35" s="83">
        <f t="shared" si="11"/>
        <v>0</v>
      </c>
      <c r="I35" s="96">
        <f t="shared" si="11"/>
        <v>0</v>
      </c>
      <c r="J35" s="83">
        <f t="shared" si="11"/>
        <v>0</v>
      </c>
      <c r="K35" s="83">
        <f t="shared" si="11"/>
        <v>0</v>
      </c>
      <c r="L35" s="83">
        <f t="shared" si="11"/>
        <v>0</v>
      </c>
      <c r="M35" s="83">
        <f t="shared" si="11"/>
        <v>0</v>
      </c>
      <c r="N35" s="207">
        <f t="shared" si="11"/>
        <v>0</v>
      </c>
      <c r="O35" s="83">
        <f t="shared" si="11"/>
        <v>0</v>
      </c>
      <c r="P35" s="83">
        <f t="shared" si="11"/>
        <v>0</v>
      </c>
      <c r="Q35" s="83">
        <f t="shared" si="11"/>
        <v>0</v>
      </c>
    </row>
    <row r="36" spans="1:17" s="23" customFormat="1" ht="51" hidden="1">
      <c r="A36" s="17"/>
      <c r="B36" s="85"/>
      <c r="C36" s="50" t="s">
        <v>2</v>
      </c>
      <c r="D36" s="86" t="s">
        <v>97</v>
      </c>
      <c r="E36" s="111">
        <f>6314.1</f>
        <v>6314.1</v>
      </c>
      <c r="F36" s="111">
        <f>E36+SUM(G36:Q36)</f>
        <v>6314.1</v>
      </c>
      <c r="G36" s="83"/>
      <c r="H36" s="87"/>
      <c r="I36" s="188"/>
      <c r="J36" s="88"/>
      <c r="K36" s="89"/>
      <c r="L36" s="83"/>
      <c r="M36" s="87"/>
      <c r="N36" s="203"/>
      <c r="O36" s="89"/>
      <c r="P36" s="89"/>
      <c r="Q36" s="89"/>
    </row>
    <row r="37" spans="1:17" s="23" customFormat="1" ht="25.5" hidden="1">
      <c r="A37" s="17"/>
      <c r="B37" s="85"/>
      <c r="C37" s="50" t="s">
        <v>3</v>
      </c>
      <c r="D37" s="86" t="s">
        <v>98</v>
      </c>
      <c r="E37" s="111">
        <v>600.3</v>
      </c>
      <c r="F37" s="111">
        <f>E37+SUM(G37:Q37)</f>
        <v>600.3</v>
      </c>
      <c r="G37" s="83"/>
      <c r="H37" s="83"/>
      <c r="I37" s="88"/>
      <c r="J37" s="84"/>
      <c r="K37" s="83"/>
      <c r="L37" s="83"/>
      <c r="M37" s="83"/>
      <c r="N37" s="207"/>
      <c r="O37" s="83"/>
      <c r="P37" s="83"/>
      <c r="Q37" s="83"/>
    </row>
    <row r="38" spans="1:17" s="23" customFormat="1" ht="12.75" hidden="1">
      <c r="A38" s="17"/>
      <c r="B38" s="85"/>
      <c r="C38" s="50" t="s">
        <v>4</v>
      </c>
      <c r="D38" s="86" t="s">
        <v>5</v>
      </c>
      <c r="E38" s="111">
        <f>0.2</f>
        <v>0.2</v>
      </c>
      <c r="F38" s="111">
        <f>E38+SUM(G38:Q38)</f>
        <v>0.2</v>
      </c>
      <c r="G38" s="92"/>
      <c r="H38" s="83"/>
      <c r="I38" s="88"/>
      <c r="J38" s="84"/>
      <c r="K38" s="83"/>
      <c r="L38" s="83"/>
      <c r="M38" s="83"/>
      <c r="N38" s="207"/>
      <c r="O38" s="83"/>
      <c r="P38" s="83"/>
      <c r="Q38" s="83">
        <f>Q43</f>
        <v>0</v>
      </c>
    </row>
    <row r="39" spans="1:17" s="23" customFormat="1" ht="51" hidden="1">
      <c r="A39" s="17"/>
      <c r="B39" s="82" t="s">
        <v>240</v>
      </c>
      <c r="C39" s="11"/>
      <c r="D39" s="79" t="s">
        <v>118</v>
      </c>
      <c r="E39" s="112">
        <f>E40</f>
        <v>0</v>
      </c>
      <c r="F39" s="112">
        <f aca="true" t="shared" si="12" ref="F39:Q41">F40</f>
        <v>35</v>
      </c>
      <c r="G39" s="112">
        <f t="shared" si="12"/>
        <v>0</v>
      </c>
      <c r="H39" s="112">
        <f t="shared" si="12"/>
        <v>35</v>
      </c>
      <c r="I39" s="111">
        <f t="shared" si="12"/>
        <v>0</v>
      </c>
      <c r="J39" s="111">
        <f t="shared" si="12"/>
        <v>0</v>
      </c>
      <c r="K39" s="111">
        <f t="shared" si="12"/>
        <v>0</v>
      </c>
      <c r="L39" s="111">
        <f t="shared" si="12"/>
        <v>0</v>
      </c>
      <c r="M39" s="111">
        <f t="shared" si="12"/>
        <v>0</v>
      </c>
      <c r="N39" s="111">
        <f t="shared" si="12"/>
        <v>0</v>
      </c>
      <c r="O39" s="111">
        <f t="shared" si="12"/>
        <v>0</v>
      </c>
      <c r="P39" s="111">
        <f t="shared" si="12"/>
        <v>0</v>
      </c>
      <c r="Q39" s="111">
        <f t="shared" si="12"/>
        <v>0</v>
      </c>
    </row>
    <row r="40" spans="1:17" s="23" customFormat="1" ht="38.25" hidden="1">
      <c r="A40" s="17"/>
      <c r="B40" s="100" t="s">
        <v>241</v>
      </c>
      <c r="C40" s="50"/>
      <c r="D40" s="80" t="s">
        <v>243</v>
      </c>
      <c r="E40" s="111">
        <f>E41</f>
        <v>0</v>
      </c>
      <c r="F40" s="111">
        <f t="shared" si="12"/>
        <v>35</v>
      </c>
      <c r="G40" s="111">
        <f t="shared" si="12"/>
        <v>0</v>
      </c>
      <c r="H40" s="111">
        <f t="shared" si="12"/>
        <v>35</v>
      </c>
      <c r="I40" s="111">
        <f t="shared" si="12"/>
        <v>0</v>
      </c>
      <c r="J40" s="111">
        <f t="shared" si="12"/>
        <v>0</v>
      </c>
      <c r="K40" s="111">
        <f t="shared" si="12"/>
        <v>0</v>
      </c>
      <c r="L40" s="111">
        <f t="shared" si="12"/>
        <v>0</v>
      </c>
      <c r="M40" s="111">
        <f t="shared" si="12"/>
        <v>0</v>
      </c>
      <c r="N40" s="111">
        <f t="shared" si="12"/>
        <v>0</v>
      </c>
      <c r="O40" s="111">
        <f t="shared" si="12"/>
        <v>0</v>
      </c>
      <c r="P40" s="111">
        <f t="shared" si="12"/>
        <v>0</v>
      </c>
      <c r="Q40" s="111">
        <f t="shared" si="12"/>
        <v>0</v>
      </c>
    </row>
    <row r="41" spans="1:17" s="23" customFormat="1" ht="38.25" hidden="1">
      <c r="A41" s="17"/>
      <c r="B41" s="85" t="s">
        <v>242</v>
      </c>
      <c r="C41" s="50"/>
      <c r="D41" s="72" t="s">
        <v>244</v>
      </c>
      <c r="E41" s="111">
        <f>E42</f>
        <v>0</v>
      </c>
      <c r="F41" s="111">
        <f t="shared" si="12"/>
        <v>35</v>
      </c>
      <c r="G41" s="111">
        <f t="shared" si="12"/>
        <v>0</v>
      </c>
      <c r="H41" s="111">
        <f t="shared" si="12"/>
        <v>35</v>
      </c>
      <c r="I41" s="111">
        <f t="shared" si="12"/>
        <v>0</v>
      </c>
      <c r="J41" s="111">
        <f t="shared" si="12"/>
        <v>0</v>
      </c>
      <c r="K41" s="111">
        <f t="shared" si="12"/>
        <v>0</v>
      </c>
      <c r="L41" s="111">
        <f t="shared" si="12"/>
        <v>0</v>
      </c>
      <c r="M41" s="111">
        <f t="shared" si="12"/>
        <v>0</v>
      </c>
      <c r="N41" s="111">
        <f t="shared" si="12"/>
        <v>0</v>
      </c>
      <c r="O41" s="111">
        <f t="shared" si="12"/>
        <v>0</v>
      </c>
      <c r="P41" s="111">
        <f t="shared" si="12"/>
        <v>0</v>
      </c>
      <c r="Q41" s="111">
        <f t="shared" si="12"/>
        <v>0</v>
      </c>
    </row>
    <row r="42" spans="1:17" s="23" customFormat="1" ht="12.75" hidden="1">
      <c r="A42" s="17"/>
      <c r="B42" s="85"/>
      <c r="C42" s="50" t="s">
        <v>4</v>
      </c>
      <c r="D42" s="86" t="s">
        <v>5</v>
      </c>
      <c r="E42" s="111"/>
      <c r="F42" s="111">
        <f>E42+SUM(G42:Q42)</f>
        <v>35</v>
      </c>
      <c r="G42" s="92"/>
      <c r="H42" s="83">
        <v>35</v>
      </c>
      <c r="I42" s="88"/>
      <c r="J42" s="84"/>
      <c r="K42" s="83"/>
      <c r="L42" s="83"/>
      <c r="M42" s="83"/>
      <c r="N42" s="207"/>
      <c r="O42" s="83"/>
      <c r="P42" s="83"/>
      <c r="Q42" s="83"/>
    </row>
    <row r="43" spans="1:17" ht="38.25" hidden="1">
      <c r="A43" s="5"/>
      <c r="B43" s="82" t="s">
        <v>257</v>
      </c>
      <c r="C43" s="11"/>
      <c r="D43" s="79" t="s">
        <v>431</v>
      </c>
      <c r="E43" s="113">
        <f>E44</f>
        <v>21</v>
      </c>
      <c r="F43" s="113">
        <f aca="true" t="shared" si="13" ref="F43:Q45">F44</f>
        <v>21</v>
      </c>
      <c r="G43" s="91">
        <f t="shared" si="13"/>
        <v>0</v>
      </c>
      <c r="H43" s="91">
        <f t="shared" si="13"/>
        <v>0</v>
      </c>
      <c r="I43" s="95">
        <f t="shared" si="13"/>
        <v>0</v>
      </c>
      <c r="J43" s="91">
        <f t="shared" si="13"/>
        <v>0</v>
      </c>
      <c r="K43" s="91">
        <f t="shared" si="13"/>
        <v>0</v>
      </c>
      <c r="L43" s="91">
        <f t="shared" si="13"/>
        <v>0</v>
      </c>
      <c r="M43" s="91">
        <f t="shared" si="13"/>
        <v>0</v>
      </c>
      <c r="N43" s="158">
        <f t="shared" si="13"/>
        <v>0</v>
      </c>
      <c r="O43" s="91">
        <f t="shared" si="13"/>
        <v>0</v>
      </c>
      <c r="P43" s="91">
        <f t="shared" si="13"/>
        <v>0</v>
      </c>
      <c r="Q43" s="91">
        <f t="shared" si="13"/>
        <v>0</v>
      </c>
    </row>
    <row r="44" spans="1:17" ht="38.25" hidden="1">
      <c r="A44" s="5"/>
      <c r="B44" s="100" t="s">
        <v>258</v>
      </c>
      <c r="C44" s="117"/>
      <c r="D44" s="80" t="s">
        <v>260</v>
      </c>
      <c r="E44" s="97">
        <f>E45</f>
        <v>21</v>
      </c>
      <c r="F44" s="97">
        <f t="shared" si="13"/>
        <v>21</v>
      </c>
      <c r="G44" s="87">
        <f t="shared" si="13"/>
        <v>0</v>
      </c>
      <c r="H44" s="87">
        <f t="shared" si="13"/>
        <v>0</v>
      </c>
      <c r="I44" s="89">
        <f t="shared" si="13"/>
        <v>0</v>
      </c>
      <c r="J44" s="87">
        <f t="shared" si="13"/>
        <v>0</v>
      </c>
      <c r="K44" s="87">
        <f t="shared" si="13"/>
        <v>0</v>
      </c>
      <c r="L44" s="87">
        <f t="shared" si="13"/>
        <v>0</v>
      </c>
      <c r="M44" s="87">
        <f t="shared" si="13"/>
        <v>0</v>
      </c>
      <c r="N44" s="203">
        <f t="shared" si="13"/>
        <v>0</v>
      </c>
      <c r="O44" s="87">
        <f t="shared" si="13"/>
        <v>0</v>
      </c>
      <c r="P44" s="87">
        <f t="shared" si="13"/>
        <v>0</v>
      </c>
      <c r="Q44" s="87">
        <f t="shared" si="13"/>
        <v>0</v>
      </c>
    </row>
    <row r="45" spans="1:17" ht="25.5" hidden="1">
      <c r="A45" s="5"/>
      <c r="B45" s="85" t="s">
        <v>259</v>
      </c>
      <c r="C45" s="50"/>
      <c r="D45" s="72" t="s">
        <v>261</v>
      </c>
      <c r="E45" s="97">
        <f>E46</f>
        <v>21</v>
      </c>
      <c r="F45" s="97">
        <f t="shared" si="13"/>
        <v>21</v>
      </c>
      <c r="G45" s="87">
        <f t="shared" si="13"/>
        <v>0</v>
      </c>
      <c r="H45" s="87">
        <f t="shared" si="13"/>
        <v>0</v>
      </c>
      <c r="I45" s="89">
        <f t="shared" si="13"/>
        <v>0</v>
      </c>
      <c r="J45" s="87">
        <f t="shared" si="13"/>
        <v>0</v>
      </c>
      <c r="K45" s="87">
        <f t="shared" si="13"/>
        <v>0</v>
      </c>
      <c r="L45" s="87">
        <f t="shared" si="13"/>
        <v>0</v>
      </c>
      <c r="M45" s="87">
        <f t="shared" si="13"/>
        <v>0</v>
      </c>
      <c r="N45" s="203">
        <f t="shared" si="13"/>
        <v>0</v>
      </c>
      <c r="O45" s="87">
        <f t="shared" si="13"/>
        <v>0</v>
      </c>
      <c r="P45" s="87">
        <f t="shared" si="13"/>
        <v>0</v>
      </c>
      <c r="Q45" s="87">
        <f t="shared" si="13"/>
        <v>0</v>
      </c>
    </row>
    <row r="46" spans="1:17" ht="25.5" hidden="1">
      <c r="A46" s="5"/>
      <c r="B46" s="85"/>
      <c r="C46" s="50" t="s">
        <v>3</v>
      </c>
      <c r="D46" s="86" t="s">
        <v>98</v>
      </c>
      <c r="E46" s="97">
        <v>21</v>
      </c>
      <c r="F46" s="111">
        <f>E46+SUM(G46:Q46)</f>
        <v>21</v>
      </c>
      <c r="G46" s="87"/>
      <c r="H46" s="87"/>
      <c r="I46" s="188"/>
      <c r="J46" s="88"/>
      <c r="K46" s="87"/>
      <c r="L46" s="87"/>
      <c r="M46" s="87"/>
      <c r="N46" s="203"/>
      <c r="O46" s="87"/>
      <c r="P46" s="87"/>
      <c r="Q46" s="87"/>
    </row>
    <row r="47" spans="1:17" ht="76.5" hidden="1">
      <c r="A47" s="5"/>
      <c r="B47" s="82" t="s">
        <v>580</v>
      </c>
      <c r="C47" s="11"/>
      <c r="D47" s="138" t="s">
        <v>582</v>
      </c>
      <c r="E47" s="113">
        <f>E48</f>
        <v>109.4</v>
      </c>
      <c r="F47" s="113">
        <f aca="true" t="shared" si="14" ref="F47:Q48">F48</f>
        <v>112.80568000000001</v>
      </c>
      <c r="G47" s="97">
        <f t="shared" si="14"/>
        <v>0</v>
      </c>
      <c r="H47" s="97">
        <f t="shared" si="14"/>
        <v>3.50468</v>
      </c>
      <c r="I47" s="97">
        <f t="shared" si="14"/>
        <v>-0.099</v>
      </c>
      <c r="J47" s="97">
        <f t="shared" si="14"/>
        <v>0</v>
      </c>
      <c r="K47" s="97">
        <f t="shared" si="14"/>
        <v>0</v>
      </c>
      <c r="L47" s="97">
        <f t="shared" si="14"/>
        <v>0</v>
      </c>
      <c r="M47" s="97">
        <f t="shared" si="14"/>
        <v>0</v>
      </c>
      <c r="N47" s="97">
        <f t="shared" si="14"/>
        <v>0</v>
      </c>
      <c r="O47" s="97">
        <f t="shared" si="14"/>
        <v>0</v>
      </c>
      <c r="P47" s="97">
        <f t="shared" si="14"/>
        <v>0</v>
      </c>
      <c r="Q47" s="97">
        <f t="shared" si="14"/>
        <v>0</v>
      </c>
    </row>
    <row r="48" spans="1:17" ht="76.5" hidden="1">
      <c r="A48" s="5"/>
      <c r="B48" s="85" t="s">
        <v>581</v>
      </c>
      <c r="C48" s="50"/>
      <c r="D48" s="86" t="s">
        <v>582</v>
      </c>
      <c r="E48" s="97">
        <f>E49</f>
        <v>109.4</v>
      </c>
      <c r="F48" s="97">
        <f t="shared" si="14"/>
        <v>112.80568000000001</v>
      </c>
      <c r="G48" s="97">
        <f t="shared" si="14"/>
        <v>0</v>
      </c>
      <c r="H48" s="97">
        <f t="shared" si="14"/>
        <v>3.50468</v>
      </c>
      <c r="I48" s="97">
        <f t="shared" si="14"/>
        <v>-0.099</v>
      </c>
      <c r="J48" s="97">
        <f t="shared" si="14"/>
        <v>0</v>
      </c>
      <c r="K48" s="97">
        <f t="shared" si="14"/>
        <v>0</v>
      </c>
      <c r="L48" s="97">
        <f t="shared" si="14"/>
        <v>0</v>
      </c>
      <c r="M48" s="97">
        <f t="shared" si="14"/>
        <v>0</v>
      </c>
      <c r="N48" s="97">
        <f t="shared" si="14"/>
        <v>0</v>
      </c>
      <c r="O48" s="97">
        <f t="shared" si="14"/>
        <v>0</v>
      </c>
      <c r="P48" s="97">
        <f t="shared" si="14"/>
        <v>0</v>
      </c>
      <c r="Q48" s="97">
        <f t="shared" si="14"/>
        <v>0</v>
      </c>
    </row>
    <row r="49" spans="1:17" ht="12.75" hidden="1">
      <c r="A49" s="5"/>
      <c r="B49" s="85"/>
      <c r="C49" s="50" t="s">
        <v>9</v>
      </c>
      <c r="D49" s="86" t="s">
        <v>39</v>
      </c>
      <c r="E49" s="97">
        <v>109.4</v>
      </c>
      <c r="F49" s="111">
        <f>E49+SUM(G49:Q49)</f>
        <v>112.80568000000001</v>
      </c>
      <c r="G49" s="87"/>
      <c r="H49" s="87">
        <v>3.50468</v>
      </c>
      <c r="I49" s="88">
        <v>-0.099</v>
      </c>
      <c r="J49" s="88"/>
      <c r="K49" s="87"/>
      <c r="L49" s="87"/>
      <c r="M49" s="87"/>
      <c r="N49" s="203"/>
      <c r="O49" s="87"/>
      <c r="P49" s="87"/>
      <c r="Q49" s="87"/>
    </row>
    <row r="50" spans="1:17" ht="48.75" customHeight="1" hidden="1">
      <c r="A50" s="5"/>
      <c r="B50" s="82" t="s">
        <v>410</v>
      </c>
      <c r="C50" s="11"/>
      <c r="D50" s="102" t="s">
        <v>154</v>
      </c>
      <c r="E50" s="113">
        <f>E51+E55+E59+E57</f>
        <v>20526.1</v>
      </c>
      <c r="F50" s="113">
        <f aca="true" t="shared" si="15" ref="F50:K50">F51+F55+F59+F57</f>
        <v>20827.3</v>
      </c>
      <c r="G50" s="113">
        <f t="shared" si="15"/>
        <v>135</v>
      </c>
      <c r="H50" s="113">
        <f t="shared" si="15"/>
        <v>166.20000000000002</v>
      </c>
      <c r="I50" s="165">
        <f t="shared" si="15"/>
        <v>0</v>
      </c>
      <c r="J50" s="113">
        <f t="shared" si="15"/>
        <v>0</v>
      </c>
      <c r="K50" s="113">
        <f t="shared" si="15"/>
        <v>0</v>
      </c>
      <c r="L50" s="113">
        <f aca="true" t="shared" si="16" ref="L50:Q50">L51+L55+L59</f>
        <v>0</v>
      </c>
      <c r="M50" s="113">
        <f t="shared" si="16"/>
        <v>0</v>
      </c>
      <c r="N50" s="204">
        <f t="shared" si="16"/>
        <v>0</v>
      </c>
      <c r="O50" s="113">
        <f t="shared" si="16"/>
        <v>0</v>
      </c>
      <c r="P50" s="113">
        <f t="shared" si="16"/>
        <v>0</v>
      </c>
      <c r="Q50" s="113">
        <f t="shared" si="16"/>
        <v>0</v>
      </c>
    </row>
    <row r="51" spans="1:17" ht="25.5" hidden="1">
      <c r="A51" s="17"/>
      <c r="B51" s="85" t="s">
        <v>412</v>
      </c>
      <c r="C51" s="50"/>
      <c r="D51" s="101" t="s">
        <v>167</v>
      </c>
      <c r="E51" s="97">
        <f>E52+E53+E54</f>
        <v>20526.1</v>
      </c>
      <c r="F51" s="97">
        <f aca="true" t="shared" si="17" ref="F51:Q51">F52+F53+F54</f>
        <v>20661.1</v>
      </c>
      <c r="G51" s="87">
        <f t="shared" si="17"/>
        <v>135</v>
      </c>
      <c r="H51" s="87">
        <f t="shared" si="17"/>
        <v>0</v>
      </c>
      <c r="I51" s="89">
        <f t="shared" si="17"/>
        <v>0</v>
      </c>
      <c r="J51" s="87">
        <f t="shared" si="17"/>
        <v>0</v>
      </c>
      <c r="K51" s="87">
        <f t="shared" si="17"/>
        <v>0</v>
      </c>
      <c r="L51" s="87">
        <f t="shared" si="17"/>
        <v>0</v>
      </c>
      <c r="M51" s="87">
        <f t="shared" si="17"/>
        <v>0</v>
      </c>
      <c r="N51" s="203">
        <f t="shared" si="17"/>
        <v>0</v>
      </c>
      <c r="O51" s="87">
        <f t="shared" si="17"/>
        <v>0</v>
      </c>
      <c r="P51" s="87">
        <f t="shared" si="17"/>
        <v>0</v>
      </c>
      <c r="Q51" s="87">
        <f t="shared" si="17"/>
        <v>0</v>
      </c>
    </row>
    <row r="52" spans="1:17" ht="51" hidden="1">
      <c r="A52" s="17"/>
      <c r="B52" s="85"/>
      <c r="C52" s="50" t="s">
        <v>2</v>
      </c>
      <c r="D52" s="86" t="s">
        <v>97</v>
      </c>
      <c r="E52" s="97">
        <f>17627.7</f>
        <v>17627.7</v>
      </c>
      <c r="F52" s="111">
        <f>E52+SUM(G52:Q52)</f>
        <v>17627.7</v>
      </c>
      <c r="G52" s="87"/>
      <c r="H52" s="87"/>
      <c r="I52" s="89"/>
      <c r="J52" s="87"/>
      <c r="K52" s="87"/>
      <c r="L52" s="87"/>
      <c r="M52" s="87"/>
      <c r="N52" s="203"/>
      <c r="O52" s="87"/>
      <c r="P52" s="87"/>
      <c r="Q52" s="87"/>
    </row>
    <row r="53" spans="1:17" ht="25.5" hidden="1">
      <c r="A53" s="5"/>
      <c r="B53" s="85"/>
      <c r="C53" s="50" t="s">
        <v>3</v>
      </c>
      <c r="D53" s="86" t="s">
        <v>98</v>
      </c>
      <c r="E53" s="97">
        <f>2882.6</f>
        <v>2882.6</v>
      </c>
      <c r="F53" s="111">
        <f>E53+SUM(G53:Q53)</f>
        <v>3017.6</v>
      </c>
      <c r="G53" s="87">
        <v>135</v>
      </c>
      <c r="H53" s="87"/>
      <c r="I53" s="88"/>
      <c r="J53" s="88"/>
      <c r="K53" s="87"/>
      <c r="L53" s="87"/>
      <c r="M53" s="87"/>
      <c r="N53" s="203"/>
      <c r="O53" s="87"/>
      <c r="P53" s="87"/>
      <c r="Q53" s="87"/>
    </row>
    <row r="54" spans="1:17" ht="12.75" hidden="1">
      <c r="A54" s="5"/>
      <c r="B54" s="85"/>
      <c r="C54" s="50" t="s">
        <v>4</v>
      </c>
      <c r="D54" s="86" t="s">
        <v>5</v>
      </c>
      <c r="E54" s="97">
        <f>15.8</f>
        <v>15.8</v>
      </c>
      <c r="F54" s="111">
        <f>E54+SUM(G54:Q54)</f>
        <v>15.8</v>
      </c>
      <c r="G54" s="87"/>
      <c r="H54" s="87"/>
      <c r="I54" s="88"/>
      <c r="J54" s="88"/>
      <c r="K54" s="87"/>
      <c r="L54" s="87"/>
      <c r="M54" s="87"/>
      <c r="N54" s="203"/>
      <c r="O54" s="87"/>
      <c r="P54" s="87"/>
      <c r="Q54" s="87"/>
    </row>
    <row r="55" spans="1:17" ht="25.5" hidden="1">
      <c r="A55" s="5"/>
      <c r="B55" s="85" t="s">
        <v>597</v>
      </c>
      <c r="C55" s="50"/>
      <c r="D55" s="86" t="s">
        <v>598</v>
      </c>
      <c r="E55" s="97">
        <f>E56</f>
        <v>0</v>
      </c>
      <c r="F55" s="97">
        <f aca="true" t="shared" si="18" ref="F55:Q55">F56</f>
        <v>25.9</v>
      </c>
      <c r="G55" s="97">
        <f t="shared" si="18"/>
        <v>0</v>
      </c>
      <c r="H55" s="97">
        <f t="shared" si="18"/>
        <v>25.9</v>
      </c>
      <c r="I55" s="114">
        <f t="shared" si="18"/>
        <v>0</v>
      </c>
      <c r="J55" s="97">
        <f t="shared" si="18"/>
        <v>0</v>
      </c>
      <c r="K55" s="97">
        <f t="shared" si="18"/>
        <v>0</v>
      </c>
      <c r="L55" s="97">
        <f t="shared" si="18"/>
        <v>0</v>
      </c>
      <c r="M55" s="97">
        <f t="shared" si="18"/>
        <v>0</v>
      </c>
      <c r="N55" s="205">
        <f t="shared" si="18"/>
        <v>0</v>
      </c>
      <c r="O55" s="97">
        <f t="shared" si="18"/>
        <v>0</v>
      </c>
      <c r="P55" s="97">
        <f t="shared" si="18"/>
        <v>0</v>
      </c>
      <c r="Q55" s="97">
        <f t="shared" si="18"/>
        <v>0</v>
      </c>
    </row>
    <row r="56" spans="1:17" ht="25.5" hidden="1">
      <c r="A56" s="5"/>
      <c r="B56" s="85"/>
      <c r="C56" s="50" t="s">
        <v>3</v>
      </c>
      <c r="D56" s="86" t="s">
        <v>98</v>
      </c>
      <c r="E56" s="97"/>
      <c r="F56" s="111">
        <f>E56+SUM(G56:Q56)</f>
        <v>25.9</v>
      </c>
      <c r="G56" s="87"/>
      <c r="H56" s="87">
        <v>25.9</v>
      </c>
      <c r="I56" s="188"/>
      <c r="J56" s="88"/>
      <c r="K56" s="87"/>
      <c r="L56" s="89"/>
      <c r="M56" s="87"/>
      <c r="N56" s="203"/>
      <c r="O56" s="87"/>
      <c r="P56" s="87"/>
      <c r="Q56" s="87"/>
    </row>
    <row r="57" spans="1:17" ht="32.25" customHeight="1" hidden="1">
      <c r="A57" s="5"/>
      <c r="B57" s="85" t="s">
        <v>599</v>
      </c>
      <c r="C57" s="50"/>
      <c r="D57" s="86" t="s">
        <v>453</v>
      </c>
      <c r="E57" s="97">
        <f>E58</f>
        <v>0</v>
      </c>
      <c r="F57" s="97">
        <f aca="true" t="shared" si="19" ref="F57:K57">F58</f>
        <v>140.3</v>
      </c>
      <c r="G57" s="97">
        <f t="shared" si="19"/>
        <v>0</v>
      </c>
      <c r="H57" s="97">
        <f t="shared" si="19"/>
        <v>140.3</v>
      </c>
      <c r="I57" s="114">
        <f t="shared" si="19"/>
        <v>0</v>
      </c>
      <c r="J57" s="97">
        <f t="shared" si="19"/>
        <v>0</v>
      </c>
      <c r="K57" s="97">
        <f t="shared" si="19"/>
        <v>0</v>
      </c>
      <c r="L57" s="89"/>
      <c r="M57" s="87"/>
      <c r="N57" s="203"/>
      <c r="O57" s="87"/>
      <c r="P57" s="87"/>
      <c r="Q57" s="87"/>
    </row>
    <row r="58" spans="1:17" ht="51" hidden="1">
      <c r="A58" s="5"/>
      <c r="B58" s="85"/>
      <c r="C58" s="50" t="s">
        <v>2</v>
      </c>
      <c r="D58" s="86" t="s">
        <v>97</v>
      </c>
      <c r="E58" s="97"/>
      <c r="F58" s="111">
        <f>E58+SUM(G58:Q58)</f>
        <v>140.3</v>
      </c>
      <c r="G58" s="87"/>
      <c r="H58" s="87">
        <v>140.3</v>
      </c>
      <c r="I58" s="188"/>
      <c r="J58" s="88"/>
      <c r="K58" s="87"/>
      <c r="L58" s="89"/>
      <c r="M58" s="87"/>
      <c r="N58" s="203"/>
      <c r="O58" s="87"/>
      <c r="P58" s="87"/>
      <c r="Q58" s="87"/>
    </row>
    <row r="59" spans="1:17" ht="76.5" hidden="1">
      <c r="A59" s="5"/>
      <c r="B59" s="85" t="s">
        <v>437</v>
      </c>
      <c r="C59" s="50"/>
      <c r="D59" s="86" t="s">
        <v>438</v>
      </c>
      <c r="E59" s="97">
        <f>E60</f>
        <v>0</v>
      </c>
      <c r="F59" s="97">
        <f aca="true" t="shared" si="20" ref="F59:Q59">F60</f>
        <v>0</v>
      </c>
      <c r="G59" s="97">
        <f t="shared" si="20"/>
        <v>0</v>
      </c>
      <c r="H59" s="97">
        <f t="shared" si="20"/>
        <v>0</v>
      </c>
      <c r="I59" s="114">
        <f t="shared" si="20"/>
        <v>0</v>
      </c>
      <c r="J59" s="97">
        <f t="shared" si="20"/>
        <v>0</v>
      </c>
      <c r="K59" s="97">
        <f t="shared" si="20"/>
        <v>0</v>
      </c>
      <c r="L59" s="97">
        <f t="shared" si="20"/>
        <v>0</v>
      </c>
      <c r="M59" s="97">
        <f t="shared" si="20"/>
        <v>0</v>
      </c>
      <c r="N59" s="205">
        <f t="shared" si="20"/>
        <v>0</v>
      </c>
      <c r="O59" s="97">
        <f t="shared" si="20"/>
        <v>0</v>
      </c>
      <c r="P59" s="97">
        <f t="shared" si="20"/>
        <v>0</v>
      </c>
      <c r="Q59" s="97">
        <f t="shared" si="20"/>
        <v>0</v>
      </c>
    </row>
    <row r="60" spans="1:17" ht="51" hidden="1">
      <c r="A60" s="5"/>
      <c r="B60" s="85"/>
      <c r="C60" s="50" t="s">
        <v>2</v>
      </c>
      <c r="D60" s="86" t="s">
        <v>97</v>
      </c>
      <c r="E60" s="97"/>
      <c r="F60" s="111">
        <f>E60+SUM(G60:Q60)</f>
        <v>0</v>
      </c>
      <c r="G60" s="87"/>
      <c r="H60" s="87"/>
      <c r="I60" s="188"/>
      <c r="J60" s="88"/>
      <c r="K60" s="87"/>
      <c r="L60" s="89"/>
      <c r="M60" s="87"/>
      <c r="N60" s="203"/>
      <c r="O60" s="87"/>
      <c r="P60" s="87"/>
      <c r="Q60" s="87"/>
    </row>
    <row r="61" spans="1:17" ht="63.75" hidden="1">
      <c r="A61" s="5"/>
      <c r="B61" s="82" t="s">
        <v>475</v>
      </c>
      <c r="C61" s="50"/>
      <c r="D61" s="169" t="s">
        <v>593</v>
      </c>
      <c r="E61" s="113">
        <f>E62</f>
        <v>218.3</v>
      </c>
      <c r="F61" s="113">
        <f aca="true" t="shared" si="21" ref="F61:Q62">F62</f>
        <v>218.3</v>
      </c>
      <c r="G61" s="113">
        <f t="shared" si="21"/>
        <v>0</v>
      </c>
      <c r="H61" s="113">
        <f t="shared" si="21"/>
        <v>0</v>
      </c>
      <c r="I61" s="165">
        <f t="shared" si="21"/>
        <v>0</v>
      </c>
      <c r="J61" s="113">
        <f t="shared" si="21"/>
        <v>0</v>
      </c>
      <c r="K61" s="113">
        <f t="shared" si="21"/>
        <v>0</v>
      </c>
      <c r="L61" s="113">
        <f t="shared" si="21"/>
        <v>0</v>
      </c>
      <c r="M61" s="113">
        <f t="shared" si="21"/>
        <v>0</v>
      </c>
      <c r="N61" s="204">
        <f t="shared" si="21"/>
        <v>0</v>
      </c>
      <c r="O61" s="113">
        <f t="shared" si="21"/>
        <v>0</v>
      </c>
      <c r="P61" s="113">
        <f t="shared" si="21"/>
        <v>0</v>
      </c>
      <c r="Q61" s="113">
        <f t="shared" si="21"/>
        <v>0</v>
      </c>
    </row>
    <row r="62" spans="1:17" ht="51" hidden="1">
      <c r="A62" s="5"/>
      <c r="B62" s="85" t="s">
        <v>476</v>
      </c>
      <c r="C62" s="50"/>
      <c r="D62" s="168" t="s">
        <v>478</v>
      </c>
      <c r="E62" s="97">
        <f>E63</f>
        <v>218.3</v>
      </c>
      <c r="F62" s="97">
        <f t="shared" si="21"/>
        <v>218.3</v>
      </c>
      <c r="G62" s="97">
        <f t="shared" si="21"/>
        <v>0</v>
      </c>
      <c r="H62" s="97">
        <f t="shared" si="21"/>
        <v>0</v>
      </c>
      <c r="I62" s="114">
        <f t="shared" si="21"/>
        <v>0</v>
      </c>
      <c r="J62" s="97">
        <f t="shared" si="21"/>
        <v>0</v>
      </c>
      <c r="K62" s="97">
        <f t="shared" si="21"/>
        <v>0</v>
      </c>
      <c r="L62" s="97">
        <f t="shared" si="21"/>
        <v>0</v>
      </c>
      <c r="M62" s="97">
        <f t="shared" si="21"/>
        <v>0</v>
      </c>
      <c r="N62" s="205">
        <f t="shared" si="21"/>
        <v>0</v>
      </c>
      <c r="O62" s="97">
        <f t="shared" si="21"/>
        <v>0</v>
      </c>
      <c r="P62" s="97">
        <f t="shared" si="21"/>
        <v>0</v>
      </c>
      <c r="Q62" s="97">
        <f t="shared" si="21"/>
        <v>0</v>
      </c>
    </row>
    <row r="63" spans="1:17" ht="12.75" hidden="1">
      <c r="A63" s="5"/>
      <c r="B63" s="85"/>
      <c r="C63" s="50" t="s">
        <v>9</v>
      </c>
      <c r="D63" s="86" t="s">
        <v>39</v>
      </c>
      <c r="E63" s="97">
        <v>218.3</v>
      </c>
      <c r="F63" s="111">
        <f>E63+SUM(G63:Q63)</f>
        <v>218.3</v>
      </c>
      <c r="G63" s="87"/>
      <c r="H63" s="87"/>
      <c r="I63" s="188"/>
      <c r="J63" s="88"/>
      <c r="K63" s="87"/>
      <c r="L63" s="89"/>
      <c r="M63" s="87"/>
      <c r="N63" s="203"/>
      <c r="O63" s="87"/>
      <c r="P63" s="87"/>
      <c r="Q63" s="87"/>
    </row>
    <row r="64" spans="1:17" ht="76.5" hidden="1">
      <c r="A64" s="5"/>
      <c r="B64" s="82" t="s">
        <v>508</v>
      </c>
      <c r="C64" s="50"/>
      <c r="D64" s="169" t="s">
        <v>507</v>
      </c>
      <c r="E64" s="113">
        <f>E65</f>
        <v>0</v>
      </c>
      <c r="F64" s="113">
        <f aca="true" t="shared" si="22" ref="F64:I65">F65</f>
        <v>0</v>
      </c>
      <c r="G64" s="113">
        <f t="shared" si="22"/>
        <v>0</v>
      </c>
      <c r="H64" s="113">
        <f t="shared" si="22"/>
        <v>0</v>
      </c>
      <c r="I64" s="165">
        <f t="shared" si="22"/>
        <v>0</v>
      </c>
      <c r="J64" s="88"/>
      <c r="K64" s="87"/>
      <c r="L64" s="89"/>
      <c r="M64" s="87"/>
      <c r="N64" s="203"/>
      <c r="O64" s="87"/>
      <c r="P64" s="87"/>
      <c r="Q64" s="87"/>
    </row>
    <row r="65" spans="1:17" ht="76.5" hidden="1">
      <c r="A65" s="5"/>
      <c r="B65" s="85" t="s">
        <v>509</v>
      </c>
      <c r="C65" s="50"/>
      <c r="D65" s="168" t="s">
        <v>507</v>
      </c>
      <c r="E65" s="97">
        <f>E66</f>
        <v>0</v>
      </c>
      <c r="F65" s="97">
        <f t="shared" si="22"/>
        <v>0</v>
      </c>
      <c r="G65" s="97">
        <f t="shared" si="22"/>
        <v>0</v>
      </c>
      <c r="H65" s="97">
        <f t="shared" si="22"/>
        <v>0</v>
      </c>
      <c r="I65" s="114">
        <f t="shared" si="22"/>
        <v>0</v>
      </c>
      <c r="J65" s="88"/>
      <c r="K65" s="87"/>
      <c r="L65" s="89"/>
      <c r="M65" s="87"/>
      <c r="N65" s="203"/>
      <c r="O65" s="87"/>
      <c r="P65" s="87"/>
      <c r="Q65" s="87"/>
    </row>
    <row r="66" spans="1:17" ht="21.75" customHeight="1" hidden="1">
      <c r="A66" s="5"/>
      <c r="B66" s="85"/>
      <c r="C66" s="50" t="s">
        <v>9</v>
      </c>
      <c r="D66" s="86" t="s">
        <v>39</v>
      </c>
      <c r="E66" s="97"/>
      <c r="F66" s="111">
        <f>E66+SUM(G66:Q66)</f>
        <v>0</v>
      </c>
      <c r="G66" s="87"/>
      <c r="H66" s="87"/>
      <c r="I66" s="188"/>
      <c r="J66" s="88"/>
      <c r="K66" s="87"/>
      <c r="L66" s="89"/>
      <c r="M66" s="87"/>
      <c r="N66" s="203"/>
      <c r="O66" s="87"/>
      <c r="P66" s="87"/>
      <c r="Q66" s="87"/>
    </row>
    <row r="67" spans="1:17" s="22" customFormat="1" ht="36" hidden="1">
      <c r="A67" s="5" t="s">
        <v>57</v>
      </c>
      <c r="B67" s="16"/>
      <c r="C67" s="5"/>
      <c r="D67" s="19" t="s">
        <v>58</v>
      </c>
      <c r="E67" s="145">
        <f>E68</f>
        <v>4326.900000000001</v>
      </c>
      <c r="F67" s="145">
        <f aca="true" t="shared" si="23" ref="F67:Q68">F68</f>
        <v>4326.900000000001</v>
      </c>
      <c r="G67" s="145">
        <f t="shared" si="23"/>
        <v>0</v>
      </c>
      <c r="H67" s="145">
        <f t="shared" si="23"/>
        <v>0</v>
      </c>
      <c r="I67" s="155">
        <f t="shared" si="23"/>
        <v>0</v>
      </c>
      <c r="J67" s="145">
        <f t="shared" si="23"/>
        <v>0</v>
      </c>
      <c r="K67" s="145">
        <f t="shared" si="23"/>
        <v>0</v>
      </c>
      <c r="L67" s="145">
        <f t="shared" si="23"/>
        <v>0</v>
      </c>
      <c r="M67" s="145">
        <f t="shared" si="23"/>
        <v>0</v>
      </c>
      <c r="N67" s="206">
        <f t="shared" si="23"/>
        <v>0</v>
      </c>
      <c r="O67" s="145">
        <f t="shared" si="23"/>
        <v>0</v>
      </c>
      <c r="P67" s="145">
        <f t="shared" si="23"/>
        <v>0</v>
      </c>
      <c r="Q67" s="145">
        <f t="shared" si="23"/>
        <v>0</v>
      </c>
    </row>
    <row r="68" spans="1:17" s="23" customFormat="1" ht="38.25" hidden="1">
      <c r="A68" s="17"/>
      <c r="B68" s="82" t="s">
        <v>165</v>
      </c>
      <c r="C68" s="50"/>
      <c r="D68" s="79" t="s">
        <v>108</v>
      </c>
      <c r="E68" s="112">
        <f>E69</f>
        <v>4326.900000000001</v>
      </c>
      <c r="F68" s="112">
        <f t="shared" si="23"/>
        <v>4326.900000000001</v>
      </c>
      <c r="G68" s="112">
        <f t="shared" si="23"/>
        <v>0</v>
      </c>
      <c r="H68" s="112">
        <f t="shared" si="23"/>
        <v>0</v>
      </c>
      <c r="I68" s="190">
        <f t="shared" si="23"/>
        <v>0</v>
      </c>
      <c r="J68" s="112">
        <f t="shared" si="23"/>
        <v>0</v>
      </c>
      <c r="K68" s="112">
        <f t="shared" si="23"/>
        <v>0</v>
      </c>
      <c r="L68" s="112">
        <f t="shared" si="23"/>
        <v>0</v>
      </c>
      <c r="M68" s="112">
        <f t="shared" si="23"/>
        <v>0</v>
      </c>
      <c r="N68" s="208">
        <f t="shared" si="23"/>
        <v>0</v>
      </c>
      <c r="O68" s="112">
        <f t="shared" si="23"/>
        <v>0</v>
      </c>
      <c r="P68" s="112">
        <f t="shared" si="23"/>
        <v>0</v>
      </c>
      <c r="Q68" s="112">
        <f t="shared" si="23"/>
        <v>0</v>
      </c>
    </row>
    <row r="69" spans="1:17" s="23" customFormat="1" ht="25.5" hidden="1">
      <c r="A69" s="17"/>
      <c r="B69" s="82" t="s">
        <v>162</v>
      </c>
      <c r="C69" s="11"/>
      <c r="D69" s="79" t="s">
        <v>109</v>
      </c>
      <c r="E69" s="112">
        <f>E70+E75</f>
        <v>4326.900000000001</v>
      </c>
      <c r="F69" s="112">
        <f aca="true" t="shared" si="24" ref="F69:Q69">F70+F75</f>
        <v>4326.900000000001</v>
      </c>
      <c r="G69" s="90">
        <f t="shared" si="24"/>
        <v>0</v>
      </c>
      <c r="H69" s="90">
        <f t="shared" si="24"/>
        <v>0</v>
      </c>
      <c r="I69" s="191">
        <f t="shared" si="24"/>
        <v>0</v>
      </c>
      <c r="J69" s="90">
        <f t="shared" si="24"/>
        <v>0</v>
      </c>
      <c r="K69" s="90">
        <f t="shared" si="24"/>
        <v>0</v>
      </c>
      <c r="L69" s="90">
        <f t="shared" si="24"/>
        <v>0</v>
      </c>
      <c r="M69" s="90">
        <f t="shared" si="24"/>
        <v>0</v>
      </c>
      <c r="N69" s="209">
        <f t="shared" si="24"/>
        <v>0</v>
      </c>
      <c r="O69" s="90">
        <f t="shared" si="24"/>
        <v>0</v>
      </c>
      <c r="P69" s="90">
        <f t="shared" si="24"/>
        <v>0</v>
      </c>
      <c r="Q69" s="90">
        <f t="shared" si="24"/>
        <v>0</v>
      </c>
    </row>
    <row r="70" spans="1:17" s="23" customFormat="1" ht="25.5" hidden="1">
      <c r="A70" s="17"/>
      <c r="B70" s="137" t="s">
        <v>163</v>
      </c>
      <c r="C70" s="117"/>
      <c r="D70" s="80" t="s">
        <v>166</v>
      </c>
      <c r="E70" s="111">
        <f aca="true" t="shared" si="25" ref="E70:J70">E71</f>
        <v>3991.1000000000004</v>
      </c>
      <c r="F70" s="111">
        <f t="shared" si="25"/>
        <v>3991.1000000000004</v>
      </c>
      <c r="G70" s="83">
        <f t="shared" si="25"/>
        <v>0</v>
      </c>
      <c r="H70" s="83">
        <f t="shared" si="25"/>
        <v>0</v>
      </c>
      <c r="I70" s="96">
        <f t="shared" si="25"/>
        <v>0</v>
      </c>
      <c r="J70" s="83">
        <f t="shared" si="25"/>
        <v>0</v>
      </c>
      <c r="K70" s="83">
        <f aca="true" t="shared" si="26" ref="K70:P70">K72+K73+K74</f>
        <v>0</v>
      </c>
      <c r="L70" s="83">
        <f t="shared" si="26"/>
        <v>0</v>
      </c>
      <c r="M70" s="83">
        <f t="shared" si="26"/>
        <v>0</v>
      </c>
      <c r="N70" s="207">
        <f t="shared" si="26"/>
        <v>0</v>
      </c>
      <c r="O70" s="83">
        <f t="shared" si="26"/>
        <v>0</v>
      </c>
      <c r="P70" s="83">
        <f t="shared" si="26"/>
        <v>0</v>
      </c>
      <c r="Q70" s="83">
        <f>Q72+Q73+Q74</f>
        <v>0</v>
      </c>
    </row>
    <row r="71" spans="1:17" s="23" customFormat="1" ht="25.5" hidden="1">
      <c r="A71" s="17"/>
      <c r="B71" s="81" t="s">
        <v>164</v>
      </c>
      <c r="C71" s="50"/>
      <c r="D71" s="72" t="s">
        <v>167</v>
      </c>
      <c r="E71" s="111">
        <f aca="true" t="shared" si="27" ref="E71:J71">E72+E73+E74</f>
        <v>3991.1000000000004</v>
      </c>
      <c r="F71" s="111">
        <f t="shared" si="27"/>
        <v>3991.1000000000004</v>
      </c>
      <c r="G71" s="83">
        <f t="shared" si="27"/>
        <v>0</v>
      </c>
      <c r="H71" s="83">
        <f t="shared" si="27"/>
        <v>0</v>
      </c>
      <c r="I71" s="96">
        <f t="shared" si="27"/>
        <v>0</v>
      </c>
      <c r="J71" s="83">
        <f t="shared" si="27"/>
        <v>0</v>
      </c>
      <c r="K71" s="83"/>
      <c r="L71" s="83"/>
      <c r="M71" s="83"/>
      <c r="N71" s="207"/>
      <c r="O71" s="83"/>
      <c r="P71" s="83"/>
      <c r="Q71" s="83"/>
    </row>
    <row r="72" spans="1:17" s="23" customFormat="1" ht="51" hidden="1">
      <c r="A72" s="17"/>
      <c r="B72" s="85"/>
      <c r="C72" s="50" t="s">
        <v>2</v>
      </c>
      <c r="D72" s="86" t="s">
        <v>97</v>
      </c>
      <c r="E72" s="97">
        <f>3628.8</f>
        <v>3628.8</v>
      </c>
      <c r="F72" s="97">
        <f>E72+SUM(G72:Q72)</f>
        <v>3628.8</v>
      </c>
      <c r="G72" s="87"/>
      <c r="H72" s="87"/>
      <c r="I72" s="188"/>
      <c r="J72" s="88"/>
      <c r="K72" s="87"/>
      <c r="L72" s="89"/>
      <c r="M72" s="87"/>
      <c r="N72" s="203"/>
      <c r="O72" s="87"/>
      <c r="P72" s="87"/>
      <c r="Q72" s="87"/>
    </row>
    <row r="73" spans="1:17" s="23" customFormat="1" ht="25.5" hidden="1">
      <c r="A73" s="17"/>
      <c r="B73" s="85"/>
      <c r="C73" s="50" t="s">
        <v>3</v>
      </c>
      <c r="D73" s="86" t="s">
        <v>98</v>
      </c>
      <c r="E73" s="97">
        <v>362</v>
      </c>
      <c r="F73" s="97">
        <f>E73+SUM(G73:Q73)</f>
        <v>362</v>
      </c>
      <c r="G73" s="87"/>
      <c r="H73" s="87"/>
      <c r="I73" s="188">
        <v>0</v>
      </c>
      <c r="J73" s="88"/>
      <c r="K73" s="87"/>
      <c r="L73" s="89"/>
      <c r="M73" s="87"/>
      <c r="N73" s="203"/>
      <c r="O73" s="87"/>
      <c r="P73" s="87"/>
      <c r="Q73" s="87"/>
    </row>
    <row r="74" spans="1:17" s="23" customFormat="1" ht="12.75" hidden="1">
      <c r="A74" s="17"/>
      <c r="B74" s="85"/>
      <c r="C74" s="50" t="s">
        <v>4</v>
      </c>
      <c r="D74" s="86" t="s">
        <v>5</v>
      </c>
      <c r="E74" s="97">
        <v>0.3</v>
      </c>
      <c r="F74" s="97">
        <f>E74+SUM(G74:Q74)</f>
        <v>0.3</v>
      </c>
      <c r="G74" s="87"/>
      <c r="H74" s="87"/>
      <c r="I74" s="188"/>
      <c r="J74" s="88"/>
      <c r="K74" s="87"/>
      <c r="L74" s="89"/>
      <c r="M74" s="87"/>
      <c r="N74" s="203"/>
      <c r="O74" s="87"/>
      <c r="P74" s="87"/>
      <c r="Q74" s="87"/>
    </row>
    <row r="75" spans="1:17" s="23" customFormat="1" ht="51" hidden="1">
      <c r="A75" s="17"/>
      <c r="B75" s="100" t="s">
        <v>172</v>
      </c>
      <c r="C75" s="117"/>
      <c r="D75" s="128" t="s">
        <v>173</v>
      </c>
      <c r="E75" s="97">
        <f>E76</f>
        <v>335.8</v>
      </c>
      <c r="F75" s="97">
        <f aca="true" t="shared" si="28" ref="F75:Q75">F76</f>
        <v>335.8</v>
      </c>
      <c r="G75" s="87">
        <f t="shared" si="28"/>
        <v>0</v>
      </c>
      <c r="H75" s="87">
        <f t="shared" si="28"/>
        <v>0</v>
      </c>
      <c r="I75" s="89">
        <f t="shared" si="28"/>
        <v>0</v>
      </c>
      <c r="J75" s="87">
        <f t="shared" si="28"/>
        <v>0</v>
      </c>
      <c r="K75" s="87">
        <f t="shared" si="28"/>
        <v>0</v>
      </c>
      <c r="L75" s="87">
        <f t="shared" si="28"/>
        <v>0</v>
      </c>
      <c r="M75" s="87">
        <f t="shared" si="28"/>
        <v>0</v>
      </c>
      <c r="N75" s="203">
        <f t="shared" si="28"/>
        <v>0</v>
      </c>
      <c r="O75" s="87">
        <f t="shared" si="28"/>
        <v>0</v>
      </c>
      <c r="P75" s="87">
        <f t="shared" si="28"/>
        <v>0</v>
      </c>
      <c r="Q75" s="87">
        <f t="shared" si="28"/>
        <v>0</v>
      </c>
    </row>
    <row r="76" spans="1:17" s="23" customFormat="1" ht="38.25" hidden="1">
      <c r="A76" s="17"/>
      <c r="B76" s="85" t="s">
        <v>484</v>
      </c>
      <c r="C76" s="50"/>
      <c r="D76" s="72" t="s">
        <v>485</v>
      </c>
      <c r="E76" s="111">
        <f>E77</f>
        <v>335.8</v>
      </c>
      <c r="F76" s="111">
        <f>F77</f>
        <v>335.8</v>
      </c>
      <c r="G76" s="83">
        <f>G77</f>
        <v>0</v>
      </c>
      <c r="H76" s="83">
        <f>H77</f>
        <v>0</v>
      </c>
      <c r="I76" s="96">
        <f>I77</f>
        <v>0</v>
      </c>
      <c r="J76" s="83">
        <f>J77</f>
        <v>0</v>
      </c>
      <c r="K76" s="87"/>
      <c r="L76" s="89"/>
      <c r="M76" s="87"/>
      <c r="N76" s="203"/>
      <c r="O76" s="87"/>
      <c r="P76" s="87"/>
      <c r="Q76" s="87"/>
    </row>
    <row r="77" spans="1:17" s="23" customFormat="1" ht="12.75" hidden="1">
      <c r="A77" s="17"/>
      <c r="B77" s="85"/>
      <c r="C77" s="50" t="s">
        <v>9</v>
      </c>
      <c r="D77" s="86" t="s">
        <v>39</v>
      </c>
      <c r="E77" s="111">
        <v>335.8</v>
      </c>
      <c r="F77" s="111">
        <f>E77+SUM(G77:Q77)</f>
        <v>335.8</v>
      </c>
      <c r="G77" s="83"/>
      <c r="H77" s="83"/>
      <c r="I77" s="189"/>
      <c r="J77" s="84"/>
      <c r="K77" s="87"/>
      <c r="L77" s="89"/>
      <c r="M77" s="87"/>
      <c r="N77" s="203"/>
      <c r="O77" s="87"/>
      <c r="P77" s="87"/>
      <c r="Q77" s="87"/>
    </row>
    <row r="78" spans="1:17" s="23" customFormat="1" ht="12.75" hidden="1">
      <c r="A78" s="5" t="s">
        <v>533</v>
      </c>
      <c r="B78" s="82"/>
      <c r="C78" s="11"/>
      <c r="D78" s="138" t="s">
        <v>534</v>
      </c>
      <c r="E78" s="112">
        <f>E79</f>
        <v>4235.3</v>
      </c>
      <c r="F78" s="112">
        <f aca="true" t="shared" si="29" ref="F78:Q80">F79</f>
        <v>4235.3</v>
      </c>
      <c r="G78" s="112">
        <f t="shared" si="29"/>
        <v>0</v>
      </c>
      <c r="H78" s="112">
        <f t="shared" si="29"/>
        <v>0</v>
      </c>
      <c r="I78" s="112">
        <f t="shared" si="29"/>
        <v>0</v>
      </c>
      <c r="J78" s="112">
        <f t="shared" si="29"/>
        <v>0</v>
      </c>
      <c r="K78" s="112">
        <f t="shared" si="29"/>
        <v>0</v>
      </c>
      <c r="L78" s="112">
        <f t="shared" si="29"/>
        <v>0</v>
      </c>
      <c r="M78" s="112">
        <f t="shared" si="29"/>
        <v>0</v>
      </c>
      <c r="N78" s="208">
        <f t="shared" si="29"/>
        <v>0</v>
      </c>
      <c r="O78" s="112">
        <f t="shared" si="29"/>
        <v>0</v>
      </c>
      <c r="P78" s="112">
        <f t="shared" si="29"/>
        <v>0</v>
      </c>
      <c r="Q78" s="112">
        <f t="shared" si="29"/>
        <v>0</v>
      </c>
    </row>
    <row r="79" spans="1:17" s="23" customFormat="1" ht="15.75" customHeight="1" hidden="1">
      <c r="A79" s="17"/>
      <c r="B79" s="82" t="s">
        <v>529</v>
      </c>
      <c r="C79" s="11"/>
      <c r="D79" s="169" t="s">
        <v>531</v>
      </c>
      <c r="E79" s="112">
        <f>E80</f>
        <v>4235.3</v>
      </c>
      <c r="F79" s="112">
        <f t="shared" si="29"/>
        <v>4235.3</v>
      </c>
      <c r="G79" s="112">
        <f t="shared" si="29"/>
        <v>0</v>
      </c>
      <c r="H79" s="112">
        <f t="shared" si="29"/>
        <v>0</v>
      </c>
      <c r="I79" s="112">
        <f t="shared" si="29"/>
        <v>0</v>
      </c>
      <c r="J79" s="112">
        <f t="shared" si="29"/>
        <v>0</v>
      </c>
      <c r="K79" s="112">
        <f t="shared" si="29"/>
        <v>0</v>
      </c>
      <c r="L79" s="112">
        <f t="shared" si="29"/>
        <v>0</v>
      </c>
      <c r="M79" s="112">
        <f t="shared" si="29"/>
        <v>0</v>
      </c>
      <c r="N79" s="208">
        <f t="shared" si="29"/>
        <v>0</v>
      </c>
      <c r="O79" s="112">
        <f t="shared" si="29"/>
        <v>0</v>
      </c>
      <c r="P79" s="112">
        <f t="shared" si="29"/>
        <v>0</v>
      </c>
      <c r="Q79" s="112">
        <f t="shared" si="29"/>
        <v>0</v>
      </c>
    </row>
    <row r="80" spans="1:17" s="23" customFormat="1" ht="18" customHeight="1" hidden="1">
      <c r="A80" s="17"/>
      <c r="B80" s="85" t="s">
        <v>530</v>
      </c>
      <c r="C80" s="50"/>
      <c r="D80" s="168" t="s">
        <v>532</v>
      </c>
      <c r="E80" s="111">
        <f>E81</f>
        <v>4235.3</v>
      </c>
      <c r="F80" s="111">
        <f t="shared" si="29"/>
        <v>4235.3</v>
      </c>
      <c r="G80" s="111">
        <f t="shared" si="29"/>
        <v>0</v>
      </c>
      <c r="H80" s="111">
        <f t="shared" si="29"/>
        <v>0</v>
      </c>
      <c r="I80" s="111">
        <f t="shared" si="29"/>
        <v>0</v>
      </c>
      <c r="J80" s="111">
        <f t="shared" si="29"/>
        <v>0</v>
      </c>
      <c r="K80" s="111">
        <f t="shared" si="29"/>
        <v>0</v>
      </c>
      <c r="L80" s="111">
        <f t="shared" si="29"/>
        <v>0</v>
      </c>
      <c r="M80" s="111">
        <f t="shared" si="29"/>
        <v>0</v>
      </c>
      <c r="N80" s="210">
        <f t="shared" si="29"/>
        <v>0</v>
      </c>
      <c r="O80" s="111">
        <f t="shared" si="29"/>
        <v>0</v>
      </c>
      <c r="P80" s="111">
        <f t="shared" si="29"/>
        <v>0</v>
      </c>
      <c r="Q80" s="111">
        <f t="shared" si="29"/>
        <v>0</v>
      </c>
    </row>
    <row r="81" spans="1:17" s="23" customFormat="1" ht="30" customHeight="1" hidden="1">
      <c r="A81" s="17"/>
      <c r="B81" s="85"/>
      <c r="C81" s="50" t="s">
        <v>3</v>
      </c>
      <c r="D81" s="86" t="s">
        <v>98</v>
      </c>
      <c r="E81" s="111">
        <v>4235.3</v>
      </c>
      <c r="F81" s="111">
        <f>E81+SUM(G81:Q81)</f>
        <v>4235.3</v>
      </c>
      <c r="G81" s="83"/>
      <c r="H81" s="83"/>
      <c r="I81" s="189"/>
      <c r="J81" s="84"/>
      <c r="K81" s="87"/>
      <c r="L81" s="89"/>
      <c r="M81" s="87"/>
      <c r="N81" s="203"/>
      <c r="O81" s="87"/>
      <c r="P81" s="87"/>
      <c r="Q81" s="87"/>
    </row>
    <row r="82" spans="1:17" s="22" customFormat="1" ht="12" hidden="1">
      <c r="A82" s="5" t="s">
        <v>40</v>
      </c>
      <c r="B82" s="16"/>
      <c r="C82" s="5"/>
      <c r="D82" s="19" t="s">
        <v>59</v>
      </c>
      <c r="E82" s="145">
        <f>E83</f>
        <v>400</v>
      </c>
      <c r="F82" s="145">
        <f aca="true" t="shared" si="30" ref="F82:Q86">F83</f>
        <v>400</v>
      </c>
      <c r="G82" s="145">
        <f t="shared" si="30"/>
        <v>0</v>
      </c>
      <c r="H82" s="145">
        <f t="shared" si="30"/>
        <v>0</v>
      </c>
      <c r="I82" s="155">
        <f t="shared" si="30"/>
        <v>0</v>
      </c>
      <c r="J82" s="145">
        <f t="shared" si="30"/>
        <v>0</v>
      </c>
      <c r="K82" s="145">
        <f t="shared" si="30"/>
        <v>0</v>
      </c>
      <c r="L82" s="145">
        <f t="shared" si="30"/>
        <v>0</v>
      </c>
      <c r="M82" s="145">
        <f t="shared" si="30"/>
        <v>0</v>
      </c>
      <c r="N82" s="206">
        <f t="shared" si="30"/>
        <v>0</v>
      </c>
      <c r="O82" s="145">
        <f t="shared" si="30"/>
        <v>0</v>
      </c>
      <c r="P82" s="145">
        <f t="shared" si="30"/>
        <v>0</v>
      </c>
      <c r="Q82" s="145">
        <f t="shared" si="30"/>
        <v>0</v>
      </c>
    </row>
    <row r="83" spans="1:17" s="23" customFormat="1" ht="38.25" hidden="1">
      <c r="A83" s="17"/>
      <c r="B83" s="82" t="s">
        <v>165</v>
      </c>
      <c r="C83" s="50"/>
      <c r="D83" s="79" t="s">
        <v>108</v>
      </c>
      <c r="E83" s="112">
        <f>E84</f>
        <v>400</v>
      </c>
      <c r="F83" s="112">
        <f t="shared" si="30"/>
        <v>400</v>
      </c>
      <c r="G83" s="112">
        <f t="shared" si="30"/>
        <v>0</v>
      </c>
      <c r="H83" s="112">
        <f t="shared" si="30"/>
        <v>0</v>
      </c>
      <c r="I83" s="190">
        <f t="shared" si="30"/>
        <v>0</v>
      </c>
      <c r="J83" s="112">
        <f t="shared" si="30"/>
        <v>0</v>
      </c>
      <c r="K83" s="112">
        <f t="shared" si="30"/>
        <v>0</v>
      </c>
      <c r="L83" s="112">
        <f t="shared" si="30"/>
        <v>0</v>
      </c>
      <c r="M83" s="112">
        <f t="shared" si="30"/>
        <v>0</v>
      </c>
      <c r="N83" s="208">
        <f t="shared" si="30"/>
        <v>0</v>
      </c>
      <c r="O83" s="112">
        <f t="shared" si="30"/>
        <v>0</v>
      </c>
      <c r="P83" s="112">
        <f t="shared" si="30"/>
        <v>0</v>
      </c>
      <c r="Q83" s="112">
        <f t="shared" si="30"/>
        <v>0</v>
      </c>
    </row>
    <row r="84" spans="1:17" s="23" customFormat="1" ht="25.5" hidden="1">
      <c r="A84" s="17"/>
      <c r="B84" s="82" t="s">
        <v>162</v>
      </c>
      <c r="C84" s="11"/>
      <c r="D84" s="79" t="s">
        <v>109</v>
      </c>
      <c r="E84" s="112">
        <f>E85</f>
        <v>400</v>
      </c>
      <c r="F84" s="112">
        <f t="shared" si="30"/>
        <v>400</v>
      </c>
      <c r="G84" s="112">
        <f t="shared" si="30"/>
        <v>0</v>
      </c>
      <c r="H84" s="112">
        <f t="shared" si="30"/>
        <v>0</v>
      </c>
      <c r="I84" s="190">
        <f t="shared" si="30"/>
        <v>0</v>
      </c>
      <c r="J84" s="112">
        <f t="shared" si="30"/>
        <v>0</v>
      </c>
      <c r="K84" s="112">
        <f t="shared" si="30"/>
        <v>0</v>
      </c>
      <c r="L84" s="112">
        <f t="shared" si="30"/>
        <v>0</v>
      </c>
      <c r="M84" s="112">
        <f t="shared" si="30"/>
        <v>0</v>
      </c>
      <c r="N84" s="208">
        <f t="shared" si="30"/>
        <v>0</v>
      </c>
      <c r="O84" s="112">
        <f t="shared" si="30"/>
        <v>0</v>
      </c>
      <c r="P84" s="112">
        <f t="shared" si="30"/>
        <v>0</v>
      </c>
      <c r="Q84" s="112">
        <f t="shared" si="30"/>
        <v>0</v>
      </c>
    </row>
    <row r="85" spans="1:17" s="23" customFormat="1" ht="38.25" hidden="1">
      <c r="A85" s="17"/>
      <c r="B85" s="100" t="s">
        <v>168</v>
      </c>
      <c r="C85" s="117"/>
      <c r="D85" s="128" t="s">
        <v>170</v>
      </c>
      <c r="E85" s="97">
        <f>E86</f>
        <v>400</v>
      </c>
      <c r="F85" s="97">
        <f t="shared" si="30"/>
        <v>400</v>
      </c>
      <c r="G85" s="97">
        <f t="shared" si="30"/>
        <v>0</v>
      </c>
      <c r="H85" s="97">
        <f t="shared" si="30"/>
        <v>0</v>
      </c>
      <c r="I85" s="114">
        <f t="shared" si="30"/>
        <v>0</v>
      </c>
      <c r="J85" s="97">
        <f t="shared" si="30"/>
        <v>0</v>
      </c>
      <c r="K85" s="97">
        <f t="shared" si="30"/>
        <v>0</v>
      </c>
      <c r="L85" s="97">
        <f t="shared" si="30"/>
        <v>0</v>
      </c>
      <c r="M85" s="97">
        <f t="shared" si="30"/>
        <v>0</v>
      </c>
      <c r="N85" s="205">
        <f t="shared" si="30"/>
        <v>0</v>
      </c>
      <c r="O85" s="97">
        <f t="shared" si="30"/>
        <v>0</v>
      </c>
      <c r="P85" s="97">
        <f t="shared" si="30"/>
        <v>0</v>
      </c>
      <c r="Q85" s="97">
        <f t="shared" si="30"/>
        <v>0</v>
      </c>
    </row>
    <row r="86" spans="1:17" s="23" customFormat="1" ht="51" hidden="1">
      <c r="A86" s="17"/>
      <c r="B86" s="85" t="s">
        <v>169</v>
      </c>
      <c r="C86" s="50"/>
      <c r="D86" s="72" t="s">
        <v>171</v>
      </c>
      <c r="E86" s="111">
        <f>E87</f>
        <v>400</v>
      </c>
      <c r="F86" s="111">
        <f t="shared" si="30"/>
        <v>400</v>
      </c>
      <c r="G86" s="111">
        <f t="shared" si="30"/>
        <v>0</v>
      </c>
      <c r="H86" s="111">
        <f t="shared" si="30"/>
        <v>0</v>
      </c>
      <c r="I86" s="167">
        <f t="shared" si="30"/>
        <v>0</v>
      </c>
      <c r="J86" s="111">
        <f t="shared" si="30"/>
        <v>0</v>
      </c>
      <c r="K86" s="111">
        <f t="shared" si="30"/>
        <v>0</v>
      </c>
      <c r="L86" s="111">
        <f t="shared" si="30"/>
        <v>0</v>
      </c>
      <c r="M86" s="111">
        <f t="shared" si="30"/>
        <v>0</v>
      </c>
      <c r="N86" s="210">
        <f t="shared" si="30"/>
        <v>0</v>
      </c>
      <c r="O86" s="111">
        <f t="shared" si="30"/>
        <v>0</v>
      </c>
      <c r="P86" s="111">
        <f t="shared" si="30"/>
        <v>0</v>
      </c>
      <c r="Q86" s="111">
        <f t="shared" si="30"/>
        <v>0</v>
      </c>
    </row>
    <row r="87" spans="1:17" s="23" customFormat="1" ht="12.75" hidden="1">
      <c r="A87" s="17"/>
      <c r="B87" s="85"/>
      <c r="C87" s="50" t="s">
        <v>4</v>
      </c>
      <c r="D87" s="86" t="s">
        <v>5</v>
      </c>
      <c r="E87" s="111">
        <v>400</v>
      </c>
      <c r="F87" s="111">
        <f>E87+SUM(G87:Q87)</f>
        <v>400</v>
      </c>
      <c r="G87" s="83"/>
      <c r="H87" s="83"/>
      <c r="I87" s="192"/>
      <c r="J87" s="75"/>
      <c r="K87" s="83"/>
      <c r="L87" s="83"/>
      <c r="M87" s="83"/>
      <c r="N87" s="207"/>
      <c r="O87" s="83"/>
      <c r="P87" s="83"/>
      <c r="Q87" s="83"/>
    </row>
    <row r="88" spans="1:17" s="66" customFormat="1" ht="12">
      <c r="A88" s="5" t="s">
        <v>86</v>
      </c>
      <c r="B88" s="5"/>
      <c r="C88" s="5"/>
      <c r="D88" s="13" t="s">
        <v>41</v>
      </c>
      <c r="E88" s="145">
        <f>E95+E114+E128+E89</f>
        <v>9993.5</v>
      </c>
      <c r="F88" s="145">
        <f>F95+F114+F128+F89</f>
        <v>10518.23588</v>
      </c>
      <c r="G88" s="145">
        <f aca="true" t="shared" si="31" ref="G88:Q88">G95+G114+G128+G89</f>
        <v>0</v>
      </c>
      <c r="H88" s="145">
        <f t="shared" si="31"/>
        <v>272.25619</v>
      </c>
      <c r="I88" s="145">
        <f t="shared" si="31"/>
        <v>29.97969</v>
      </c>
      <c r="J88" s="145">
        <f t="shared" si="31"/>
        <v>0</v>
      </c>
      <c r="K88" s="145">
        <f t="shared" si="31"/>
        <v>222.5</v>
      </c>
      <c r="L88" s="145">
        <f t="shared" si="31"/>
        <v>0</v>
      </c>
      <c r="M88" s="145">
        <f t="shared" si="31"/>
        <v>0</v>
      </c>
      <c r="N88" s="145">
        <f t="shared" si="31"/>
        <v>0</v>
      </c>
      <c r="O88" s="145">
        <f t="shared" si="31"/>
        <v>0</v>
      </c>
      <c r="P88" s="145">
        <f t="shared" si="31"/>
        <v>0</v>
      </c>
      <c r="Q88" s="145">
        <f t="shared" si="31"/>
        <v>0</v>
      </c>
    </row>
    <row r="89" spans="1:17" s="23" customFormat="1" ht="51" hidden="1">
      <c r="A89" s="17"/>
      <c r="B89" s="82" t="s">
        <v>175</v>
      </c>
      <c r="C89" s="11"/>
      <c r="D89" s="79" t="s">
        <v>110</v>
      </c>
      <c r="E89" s="113">
        <f aca="true" t="shared" si="32" ref="E89:Q91">E90</f>
        <v>7817.7</v>
      </c>
      <c r="F89" s="113">
        <f t="shared" si="32"/>
        <v>7817.7</v>
      </c>
      <c r="G89" s="91">
        <f t="shared" si="32"/>
        <v>0</v>
      </c>
      <c r="H89" s="91">
        <f t="shared" si="32"/>
        <v>0</v>
      </c>
      <c r="I89" s="95">
        <f t="shared" si="32"/>
        <v>0</v>
      </c>
      <c r="J89" s="91">
        <f t="shared" si="32"/>
        <v>0</v>
      </c>
      <c r="K89" s="91">
        <f t="shared" si="32"/>
        <v>0</v>
      </c>
      <c r="L89" s="91">
        <f t="shared" si="32"/>
        <v>0</v>
      </c>
      <c r="M89" s="91">
        <f t="shared" si="32"/>
        <v>0</v>
      </c>
      <c r="N89" s="158">
        <f t="shared" si="32"/>
        <v>0</v>
      </c>
      <c r="O89" s="91">
        <f t="shared" si="32"/>
        <v>0</v>
      </c>
      <c r="P89" s="91">
        <f t="shared" si="32"/>
        <v>0</v>
      </c>
      <c r="Q89" s="91">
        <f t="shared" si="32"/>
        <v>0</v>
      </c>
    </row>
    <row r="90" spans="1:17" s="23" customFormat="1" ht="25.5" hidden="1">
      <c r="A90" s="17"/>
      <c r="B90" s="100" t="s">
        <v>176</v>
      </c>
      <c r="C90" s="50"/>
      <c r="D90" s="80" t="s">
        <v>111</v>
      </c>
      <c r="E90" s="97">
        <f t="shared" si="32"/>
        <v>7817.7</v>
      </c>
      <c r="F90" s="97">
        <f t="shared" si="32"/>
        <v>7817.7</v>
      </c>
      <c r="G90" s="87">
        <f t="shared" si="32"/>
        <v>0</v>
      </c>
      <c r="H90" s="87">
        <f t="shared" si="32"/>
        <v>0</v>
      </c>
      <c r="I90" s="89">
        <f t="shared" si="32"/>
        <v>0</v>
      </c>
      <c r="J90" s="87">
        <f t="shared" si="32"/>
        <v>0</v>
      </c>
      <c r="K90" s="87">
        <f t="shared" si="32"/>
        <v>0</v>
      </c>
      <c r="L90" s="87">
        <f t="shared" si="32"/>
        <v>0</v>
      </c>
      <c r="M90" s="87">
        <f t="shared" si="32"/>
        <v>0</v>
      </c>
      <c r="N90" s="203">
        <f t="shared" si="32"/>
        <v>0</v>
      </c>
      <c r="O90" s="87">
        <f t="shared" si="32"/>
        <v>0</v>
      </c>
      <c r="P90" s="87">
        <f t="shared" si="32"/>
        <v>0</v>
      </c>
      <c r="Q90" s="87">
        <f t="shared" si="32"/>
        <v>0</v>
      </c>
    </row>
    <row r="91" spans="1:17" s="23" customFormat="1" ht="25.5" hidden="1">
      <c r="A91" s="17"/>
      <c r="B91" s="85" t="s">
        <v>177</v>
      </c>
      <c r="C91" s="50"/>
      <c r="D91" s="72" t="s">
        <v>179</v>
      </c>
      <c r="E91" s="97">
        <f t="shared" si="32"/>
        <v>7817.7</v>
      </c>
      <c r="F91" s="97">
        <f t="shared" si="32"/>
        <v>7817.7</v>
      </c>
      <c r="G91" s="87">
        <f t="shared" si="32"/>
        <v>0</v>
      </c>
      <c r="H91" s="87">
        <f t="shared" si="32"/>
        <v>0</v>
      </c>
      <c r="I91" s="89">
        <f t="shared" si="32"/>
        <v>0</v>
      </c>
      <c r="J91" s="87">
        <f t="shared" si="32"/>
        <v>0</v>
      </c>
      <c r="K91" s="87">
        <f t="shared" si="32"/>
        <v>0</v>
      </c>
      <c r="L91" s="87">
        <f t="shared" si="32"/>
        <v>0</v>
      </c>
      <c r="M91" s="87">
        <f t="shared" si="32"/>
        <v>0</v>
      </c>
      <c r="N91" s="203">
        <f t="shared" si="32"/>
        <v>0</v>
      </c>
      <c r="O91" s="87">
        <f t="shared" si="32"/>
        <v>0</v>
      </c>
      <c r="P91" s="87">
        <f t="shared" si="32"/>
        <v>0</v>
      </c>
      <c r="Q91" s="87">
        <f t="shared" si="32"/>
        <v>0</v>
      </c>
    </row>
    <row r="92" spans="1:17" s="23" customFormat="1" ht="25.5" hidden="1">
      <c r="A92" s="17"/>
      <c r="B92" s="85" t="s">
        <v>178</v>
      </c>
      <c r="C92" s="50"/>
      <c r="D92" s="72" t="s">
        <v>180</v>
      </c>
      <c r="E92" s="97">
        <f>E93+E94</f>
        <v>7817.7</v>
      </c>
      <c r="F92" s="97">
        <f aca="true" t="shared" si="33" ref="F92:Q92">F93+F94</f>
        <v>7817.7</v>
      </c>
      <c r="G92" s="87">
        <f t="shared" si="33"/>
        <v>0</v>
      </c>
      <c r="H92" s="87">
        <f t="shared" si="33"/>
        <v>0</v>
      </c>
      <c r="I92" s="89">
        <f t="shared" si="33"/>
        <v>0</v>
      </c>
      <c r="J92" s="87">
        <f t="shared" si="33"/>
        <v>0</v>
      </c>
      <c r="K92" s="87">
        <f t="shared" si="33"/>
        <v>0</v>
      </c>
      <c r="L92" s="87">
        <f t="shared" si="33"/>
        <v>0</v>
      </c>
      <c r="M92" s="87">
        <f t="shared" si="33"/>
        <v>0</v>
      </c>
      <c r="N92" s="203">
        <f t="shared" si="33"/>
        <v>0</v>
      </c>
      <c r="O92" s="87">
        <f t="shared" si="33"/>
        <v>0</v>
      </c>
      <c r="P92" s="87">
        <f t="shared" si="33"/>
        <v>0</v>
      </c>
      <c r="Q92" s="87">
        <f t="shared" si="33"/>
        <v>0</v>
      </c>
    </row>
    <row r="93" spans="1:17" s="23" customFormat="1" ht="25.5" hidden="1">
      <c r="A93" s="17"/>
      <c r="B93" s="85"/>
      <c r="C93" s="50" t="s">
        <v>3</v>
      </c>
      <c r="D93" s="86" t="s">
        <v>98</v>
      </c>
      <c r="E93" s="97">
        <v>6036.2</v>
      </c>
      <c r="F93" s="111">
        <f>E93+SUM(G93:Q93)</f>
        <v>6036.2</v>
      </c>
      <c r="G93" s="111"/>
      <c r="H93" s="87"/>
      <c r="I93" s="188"/>
      <c r="J93" s="88"/>
      <c r="K93" s="87"/>
      <c r="L93" s="114"/>
      <c r="M93" s="87"/>
      <c r="N93" s="203"/>
      <c r="O93" s="87"/>
      <c r="P93" s="89"/>
      <c r="Q93" s="89"/>
    </row>
    <row r="94" spans="1:17" s="23" customFormat="1" ht="12.75" hidden="1">
      <c r="A94" s="17"/>
      <c r="B94" s="85"/>
      <c r="C94" s="50" t="s">
        <v>4</v>
      </c>
      <c r="D94" s="86" t="s">
        <v>5</v>
      </c>
      <c r="E94" s="97">
        <v>1781.5</v>
      </c>
      <c r="F94" s="111">
        <f>E94+SUM(G94:Q94)</f>
        <v>1781.5</v>
      </c>
      <c r="G94" s="92"/>
      <c r="H94" s="87"/>
      <c r="I94" s="188"/>
      <c r="J94" s="88"/>
      <c r="K94" s="87"/>
      <c r="L94" s="89"/>
      <c r="M94" s="87"/>
      <c r="N94" s="203"/>
      <c r="O94" s="87"/>
      <c r="P94" s="87"/>
      <c r="Q94" s="87"/>
    </row>
    <row r="95" spans="1:17" s="66" customFormat="1" ht="51" hidden="1">
      <c r="A95" s="5"/>
      <c r="B95" s="82" t="s">
        <v>240</v>
      </c>
      <c r="C95" s="11"/>
      <c r="D95" s="79" t="s">
        <v>118</v>
      </c>
      <c r="E95" s="113">
        <f>E96+E99+E103+E107</f>
        <v>817</v>
      </c>
      <c r="F95" s="113">
        <f aca="true" t="shared" si="34" ref="F95:Q95">F96+F99+F103+F107</f>
        <v>782</v>
      </c>
      <c r="G95" s="91">
        <f t="shared" si="34"/>
        <v>0</v>
      </c>
      <c r="H95" s="91">
        <f t="shared" si="34"/>
        <v>-35</v>
      </c>
      <c r="I95" s="91">
        <f t="shared" si="34"/>
        <v>0</v>
      </c>
      <c r="J95" s="91">
        <f t="shared" si="34"/>
        <v>0</v>
      </c>
      <c r="K95" s="91">
        <f t="shared" si="34"/>
        <v>0</v>
      </c>
      <c r="L95" s="91">
        <f t="shared" si="34"/>
        <v>0</v>
      </c>
      <c r="M95" s="91">
        <f t="shared" si="34"/>
        <v>0</v>
      </c>
      <c r="N95" s="158">
        <f t="shared" si="34"/>
        <v>0</v>
      </c>
      <c r="O95" s="91">
        <f t="shared" si="34"/>
        <v>0</v>
      </c>
      <c r="P95" s="91">
        <f t="shared" si="34"/>
        <v>0</v>
      </c>
      <c r="Q95" s="91">
        <f t="shared" si="34"/>
        <v>0</v>
      </c>
    </row>
    <row r="96" spans="1:17" s="66" customFormat="1" ht="38.25" hidden="1">
      <c r="A96" s="5"/>
      <c r="B96" s="100" t="s">
        <v>241</v>
      </c>
      <c r="C96" s="50"/>
      <c r="D96" s="80" t="s">
        <v>243</v>
      </c>
      <c r="E96" s="97">
        <f>E97</f>
        <v>35</v>
      </c>
      <c r="F96" s="97">
        <f aca="true" t="shared" si="35" ref="F96:Q97">F97</f>
        <v>0</v>
      </c>
      <c r="G96" s="87">
        <f t="shared" si="35"/>
        <v>0</v>
      </c>
      <c r="H96" s="87">
        <f t="shared" si="35"/>
        <v>-35</v>
      </c>
      <c r="I96" s="87">
        <f t="shared" si="35"/>
        <v>0</v>
      </c>
      <c r="J96" s="87">
        <f t="shared" si="35"/>
        <v>0</v>
      </c>
      <c r="K96" s="87">
        <f t="shared" si="35"/>
        <v>0</v>
      </c>
      <c r="L96" s="87">
        <f t="shared" si="35"/>
        <v>0</v>
      </c>
      <c r="M96" s="87">
        <f t="shared" si="35"/>
        <v>0</v>
      </c>
      <c r="N96" s="203">
        <f t="shared" si="35"/>
        <v>0</v>
      </c>
      <c r="O96" s="87">
        <f t="shared" si="35"/>
        <v>0</v>
      </c>
      <c r="P96" s="87">
        <f t="shared" si="35"/>
        <v>0</v>
      </c>
      <c r="Q96" s="87">
        <f t="shared" si="35"/>
        <v>0</v>
      </c>
    </row>
    <row r="97" spans="1:17" s="66" customFormat="1" ht="38.25" hidden="1">
      <c r="A97" s="5"/>
      <c r="B97" s="85" t="s">
        <v>242</v>
      </c>
      <c r="C97" s="50"/>
      <c r="D97" s="72" t="s">
        <v>244</v>
      </c>
      <c r="E97" s="97">
        <f>E98</f>
        <v>35</v>
      </c>
      <c r="F97" s="97">
        <f t="shared" si="35"/>
        <v>0</v>
      </c>
      <c r="G97" s="87">
        <f t="shared" si="35"/>
        <v>0</v>
      </c>
      <c r="H97" s="87">
        <f t="shared" si="35"/>
        <v>-35</v>
      </c>
      <c r="I97" s="87">
        <f t="shared" si="35"/>
        <v>0</v>
      </c>
      <c r="J97" s="87">
        <f t="shared" si="35"/>
        <v>0</v>
      </c>
      <c r="K97" s="87">
        <f t="shared" si="35"/>
        <v>0</v>
      </c>
      <c r="L97" s="87">
        <f t="shared" si="35"/>
        <v>0</v>
      </c>
      <c r="M97" s="87">
        <f t="shared" si="35"/>
        <v>0</v>
      </c>
      <c r="N97" s="203">
        <f t="shared" si="35"/>
        <v>0</v>
      </c>
      <c r="O97" s="87">
        <f t="shared" si="35"/>
        <v>0</v>
      </c>
      <c r="P97" s="87">
        <f t="shared" si="35"/>
        <v>0</v>
      </c>
      <c r="Q97" s="87">
        <f t="shared" si="35"/>
        <v>0</v>
      </c>
    </row>
    <row r="98" spans="1:17" s="66" customFormat="1" ht="12.75" hidden="1">
      <c r="A98" s="5"/>
      <c r="B98" s="85"/>
      <c r="C98" s="50" t="s">
        <v>4</v>
      </c>
      <c r="D98" s="86" t="s">
        <v>5</v>
      </c>
      <c r="E98" s="97">
        <v>35</v>
      </c>
      <c r="F98" s="111">
        <f>E98+SUM(G98:Q98)</f>
        <v>0</v>
      </c>
      <c r="G98" s="87"/>
      <c r="H98" s="87">
        <v>-35</v>
      </c>
      <c r="I98" s="88"/>
      <c r="J98" s="88"/>
      <c r="K98" s="87"/>
      <c r="L98" s="87"/>
      <c r="M98" s="87"/>
      <c r="N98" s="203"/>
      <c r="O98" s="87"/>
      <c r="P98" s="87"/>
      <c r="Q98" s="87"/>
    </row>
    <row r="99" spans="1:17" s="66" customFormat="1" ht="38.25" hidden="1">
      <c r="A99" s="5"/>
      <c r="B99" s="100" t="s">
        <v>245</v>
      </c>
      <c r="C99" s="117"/>
      <c r="D99" s="80" t="s">
        <v>247</v>
      </c>
      <c r="E99" s="97">
        <f>E100</f>
        <v>60</v>
      </c>
      <c r="F99" s="97">
        <f aca="true" t="shared" si="36" ref="F99:Q99">F100</f>
        <v>60</v>
      </c>
      <c r="G99" s="87">
        <f t="shared" si="36"/>
        <v>0</v>
      </c>
      <c r="H99" s="87">
        <f t="shared" si="36"/>
        <v>0</v>
      </c>
      <c r="I99" s="87">
        <f t="shared" si="36"/>
        <v>0</v>
      </c>
      <c r="J99" s="87">
        <f t="shared" si="36"/>
        <v>0</v>
      </c>
      <c r="K99" s="87">
        <f t="shared" si="36"/>
        <v>0</v>
      </c>
      <c r="L99" s="87">
        <f t="shared" si="36"/>
        <v>0</v>
      </c>
      <c r="M99" s="87">
        <f t="shared" si="36"/>
        <v>0</v>
      </c>
      <c r="N99" s="203">
        <f t="shared" si="36"/>
        <v>0</v>
      </c>
      <c r="O99" s="87">
        <f t="shared" si="36"/>
        <v>0</v>
      </c>
      <c r="P99" s="87">
        <f t="shared" si="36"/>
        <v>0</v>
      </c>
      <c r="Q99" s="87">
        <f t="shared" si="36"/>
        <v>0</v>
      </c>
    </row>
    <row r="100" spans="1:17" s="66" customFormat="1" ht="25.5" hidden="1">
      <c r="A100" s="5"/>
      <c r="B100" s="85" t="s">
        <v>246</v>
      </c>
      <c r="C100" s="50"/>
      <c r="D100" s="72" t="s">
        <v>248</v>
      </c>
      <c r="E100" s="97">
        <f>E101+E102</f>
        <v>60</v>
      </c>
      <c r="F100" s="97">
        <f aca="true" t="shared" si="37" ref="F100:Q100">F101+F102</f>
        <v>60</v>
      </c>
      <c r="G100" s="97">
        <f t="shared" si="37"/>
        <v>0</v>
      </c>
      <c r="H100" s="97">
        <f t="shared" si="37"/>
        <v>0</v>
      </c>
      <c r="I100" s="97">
        <f t="shared" si="37"/>
        <v>0</v>
      </c>
      <c r="J100" s="97">
        <f t="shared" si="37"/>
        <v>0</v>
      </c>
      <c r="K100" s="97">
        <f t="shared" si="37"/>
        <v>0</v>
      </c>
      <c r="L100" s="97">
        <f t="shared" si="37"/>
        <v>0</v>
      </c>
      <c r="M100" s="97">
        <f t="shared" si="37"/>
        <v>0</v>
      </c>
      <c r="N100" s="205">
        <f t="shared" si="37"/>
        <v>0</v>
      </c>
      <c r="O100" s="97">
        <f t="shared" si="37"/>
        <v>0</v>
      </c>
      <c r="P100" s="97">
        <f t="shared" si="37"/>
        <v>0</v>
      </c>
      <c r="Q100" s="97">
        <f t="shared" si="37"/>
        <v>0</v>
      </c>
    </row>
    <row r="101" spans="1:17" s="66" customFormat="1" ht="25.5" hidden="1">
      <c r="A101" s="5"/>
      <c r="B101" s="85"/>
      <c r="C101" s="50" t="s">
        <v>3</v>
      </c>
      <c r="D101" s="86" t="s">
        <v>98</v>
      </c>
      <c r="E101" s="97">
        <v>50</v>
      </c>
      <c r="F101" s="111">
        <f>E101+SUM(G101:Q101)</f>
        <v>33.775</v>
      </c>
      <c r="G101" s="87"/>
      <c r="H101" s="87"/>
      <c r="I101" s="88">
        <v>-16.225</v>
      </c>
      <c r="J101" s="88"/>
      <c r="K101" s="87"/>
      <c r="L101" s="87"/>
      <c r="M101" s="87"/>
      <c r="N101" s="203"/>
      <c r="O101" s="87"/>
      <c r="P101" s="87"/>
      <c r="Q101" s="87"/>
    </row>
    <row r="102" spans="1:17" s="66" customFormat="1" ht="25.5" hidden="1">
      <c r="A102" s="5"/>
      <c r="B102" s="85"/>
      <c r="C102" s="50" t="s">
        <v>11</v>
      </c>
      <c r="D102" s="86" t="s">
        <v>12</v>
      </c>
      <c r="E102" s="97">
        <v>10</v>
      </c>
      <c r="F102" s="111">
        <f>E102+SUM(G102:Q102)</f>
        <v>26.225</v>
      </c>
      <c r="G102" s="87"/>
      <c r="H102" s="87"/>
      <c r="I102" s="88">
        <v>16.225</v>
      </c>
      <c r="J102" s="88"/>
      <c r="K102" s="87"/>
      <c r="L102" s="87"/>
      <c r="M102" s="87"/>
      <c r="N102" s="203"/>
      <c r="O102" s="87"/>
      <c r="P102" s="87"/>
      <c r="Q102" s="87"/>
    </row>
    <row r="103" spans="1:17" s="66" customFormat="1" ht="25.5" hidden="1">
      <c r="A103" s="5"/>
      <c r="B103" s="100" t="s">
        <v>249</v>
      </c>
      <c r="C103" s="50"/>
      <c r="D103" s="80" t="s">
        <v>119</v>
      </c>
      <c r="E103" s="97">
        <f>E104</f>
        <v>22</v>
      </c>
      <c r="F103" s="97">
        <f aca="true" t="shared" si="38" ref="F103:Q105">F104</f>
        <v>22</v>
      </c>
      <c r="G103" s="87">
        <f t="shared" si="38"/>
        <v>0</v>
      </c>
      <c r="H103" s="87">
        <f t="shared" si="38"/>
        <v>0</v>
      </c>
      <c r="I103" s="89">
        <f t="shared" si="38"/>
        <v>0</v>
      </c>
      <c r="J103" s="87">
        <f t="shared" si="38"/>
        <v>0</v>
      </c>
      <c r="K103" s="87">
        <f t="shared" si="38"/>
        <v>0</v>
      </c>
      <c r="L103" s="87">
        <f t="shared" si="38"/>
        <v>0</v>
      </c>
      <c r="M103" s="87">
        <f t="shared" si="38"/>
        <v>0</v>
      </c>
      <c r="N103" s="203">
        <f t="shared" si="38"/>
        <v>0</v>
      </c>
      <c r="O103" s="87">
        <f t="shared" si="38"/>
        <v>0</v>
      </c>
      <c r="P103" s="87">
        <f t="shared" si="38"/>
        <v>0</v>
      </c>
      <c r="Q103" s="87">
        <f t="shared" si="38"/>
        <v>0</v>
      </c>
    </row>
    <row r="104" spans="1:17" s="66" customFormat="1" ht="38.25" hidden="1">
      <c r="A104" s="5"/>
      <c r="B104" s="85" t="s">
        <v>250</v>
      </c>
      <c r="C104" s="50"/>
      <c r="D104" s="72" t="s">
        <v>252</v>
      </c>
      <c r="E104" s="97">
        <f>E105</f>
        <v>22</v>
      </c>
      <c r="F104" s="97">
        <f t="shared" si="38"/>
        <v>22</v>
      </c>
      <c r="G104" s="87">
        <f t="shared" si="38"/>
        <v>0</v>
      </c>
      <c r="H104" s="87">
        <f t="shared" si="38"/>
        <v>0</v>
      </c>
      <c r="I104" s="89">
        <f t="shared" si="38"/>
        <v>0</v>
      </c>
      <c r="J104" s="87">
        <f t="shared" si="38"/>
        <v>0</v>
      </c>
      <c r="K104" s="87">
        <f t="shared" si="38"/>
        <v>0</v>
      </c>
      <c r="L104" s="87">
        <f t="shared" si="38"/>
        <v>0</v>
      </c>
      <c r="M104" s="87">
        <f t="shared" si="38"/>
        <v>0</v>
      </c>
      <c r="N104" s="203">
        <f t="shared" si="38"/>
        <v>0</v>
      </c>
      <c r="O104" s="87">
        <f t="shared" si="38"/>
        <v>0</v>
      </c>
      <c r="P104" s="87">
        <f t="shared" si="38"/>
        <v>0</v>
      </c>
      <c r="Q104" s="87">
        <f t="shared" si="38"/>
        <v>0</v>
      </c>
    </row>
    <row r="105" spans="1:17" s="66" customFormat="1" ht="25.5" hidden="1">
      <c r="A105" s="5"/>
      <c r="B105" s="85" t="s">
        <v>251</v>
      </c>
      <c r="C105" s="50"/>
      <c r="D105" s="72" t="s">
        <v>253</v>
      </c>
      <c r="E105" s="97">
        <f>E106</f>
        <v>22</v>
      </c>
      <c r="F105" s="97">
        <f t="shared" si="38"/>
        <v>22</v>
      </c>
      <c r="G105" s="87">
        <f t="shared" si="38"/>
        <v>0</v>
      </c>
      <c r="H105" s="87">
        <f t="shared" si="38"/>
        <v>0</v>
      </c>
      <c r="I105" s="89">
        <f t="shared" si="38"/>
        <v>0</v>
      </c>
      <c r="J105" s="87">
        <f t="shared" si="38"/>
        <v>0</v>
      </c>
      <c r="K105" s="87">
        <f t="shared" si="38"/>
        <v>0</v>
      </c>
      <c r="L105" s="87">
        <f t="shared" si="38"/>
        <v>0</v>
      </c>
      <c r="M105" s="87">
        <f t="shared" si="38"/>
        <v>0</v>
      </c>
      <c r="N105" s="203">
        <f t="shared" si="38"/>
        <v>0</v>
      </c>
      <c r="O105" s="87">
        <f t="shared" si="38"/>
        <v>0</v>
      </c>
      <c r="P105" s="87">
        <f t="shared" si="38"/>
        <v>0</v>
      </c>
      <c r="Q105" s="87">
        <f t="shared" si="38"/>
        <v>0</v>
      </c>
    </row>
    <row r="106" spans="1:17" ht="25.5" hidden="1">
      <c r="A106" s="17"/>
      <c r="B106" s="85"/>
      <c r="C106" s="50" t="s">
        <v>3</v>
      </c>
      <c r="D106" s="86" t="s">
        <v>98</v>
      </c>
      <c r="E106" s="97">
        <v>22</v>
      </c>
      <c r="F106" s="111">
        <f>E106+SUM(G106:Q106)</f>
        <v>22</v>
      </c>
      <c r="G106" s="87"/>
      <c r="H106" s="87"/>
      <c r="I106" s="188"/>
      <c r="J106" s="88"/>
      <c r="K106" s="87"/>
      <c r="L106" s="87"/>
      <c r="M106" s="87"/>
      <c r="N106" s="203"/>
      <c r="O106" s="87"/>
      <c r="P106" s="87"/>
      <c r="Q106" s="87"/>
    </row>
    <row r="107" spans="1:17" ht="51" hidden="1">
      <c r="A107" s="17"/>
      <c r="B107" s="100" t="s">
        <v>254</v>
      </c>
      <c r="C107" s="50"/>
      <c r="D107" s="80" t="s">
        <v>120</v>
      </c>
      <c r="E107" s="97">
        <f>E108+E111</f>
        <v>700</v>
      </c>
      <c r="F107" s="97">
        <f aca="true" t="shared" si="39" ref="F107:Q107">F108+F111</f>
        <v>700</v>
      </c>
      <c r="G107" s="97">
        <f t="shared" si="39"/>
        <v>0</v>
      </c>
      <c r="H107" s="97">
        <f t="shared" si="39"/>
        <v>0</v>
      </c>
      <c r="I107" s="97">
        <f t="shared" si="39"/>
        <v>0</v>
      </c>
      <c r="J107" s="97">
        <f t="shared" si="39"/>
        <v>0</v>
      </c>
      <c r="K107" s="97">
        <f t="shared" si="39"/>
        <v>0</v>
      </c>
      <c r="L107" s="97">
        <f t="shared" si="39"/>
        <v>0</v>
      </c>
      <c r="M107" s="97">
        <f t="shared" si="39"/>
        <v>0</v>
      </c>
      <c r="N107" s="205">
        <f t="shared" si="39"/>
        <v>0</v>
      </c>
      <c r="O107" s="97">
        <f t="shared" si="39"/>
        <v>0</v>
      </c>
      <c r="P107" s="97">
        <f t="shared" si="39"/>
        <v>0</v>
      </c>
      <c r="Q107" s="97">
        <f t="shared" si="39"/>
        <v>0</v>
      </c>
    </row>
    <row r="108" spans="1:17" ht="51" hidden="1">
      <c r="A108" s="17"/>
      <c r="B108" s="85" t="s">
        <v>255</v>
      </c>
      <c r="C108" s="50"/>
      <c r="D108" s="86" t="s">
        <v>524</v>
      </c>
      <c r="E108" s="97">
        <f>E109</f>
        <v>700</v>
      </c>
      <c r="F108" s="97">
        <f aca="true" t="shared" si="40" ref="F108:Q109">F109</f>
        <v>700</v>
      </c>
      <c r="G108" s="97">
        <f t="shared" si="40"/>
        <v>0</v>
      </c>
      <c r="H108" s="97">
        <f t="shared" si="40"/>
        <v>0</v>
      </c>
      <c r="I108" s="97">
        <f t="shared" si="40"/>
        <v>0</v>
      </c>
      <c r="J108" s="97">
        <f t="shared" si="40"/>
        <v>0</v>
      </c>
      <c r="K108" s="97">
        <f t="shared" si="40"/>
        <v>0</v>
      </c>
      <c r="L108" s="97">
        <f t="shared" si="40"/>
        <v>0</v>
      </c>
      <c r="M108" s="97">
        <f t="shared" si="40"/>
        <v>0</v>
      </c>
      <c r="N108" s="205">
        <f t="shared" si="40"/>
        <v>0</v>
      </c>
      <c r="O108" s="97">
        <f t="shared" si="40"/>
        <v>0</v>
      </c>
      <c r="P108" s="97">
        <f t="shared" si="40"/>
        <v>0</v>
      </c>
      <c r="Q108" s="97">
        <f t="shared" si="40"/>
        <v>0</v>
      </c>
    </row>
    <row r="109" spans="1:17" ht="76.5" hidden="1">
      <c r="A109" s="17"/>
      <c r="B109" s="85" t="s">
        <v>256</v>
      </c>
      <c r="C109" s="50"/>
      <c r="D109" s="86" t="s">
        <v>525</v>
      </c>
      <c r="E109" s="97">
        <f>E110</f>
        <v>700</v>
      </c>
      <c r="F109" s="97">
        <f t="shared" si="40"/>
        <v>700</v>
      </c>
      <c r="G109" s="97">
        <f t="shared" si="40"/>
        <v>0</v>
      </c>
      <c r="H109" s="97">
        <f t="shared" si="40"/>
        <v>0</v>
      </c>
      <c r="I109" s="97">
        <f t="shared" si="40"/>
        <v>0</v>
      </c>
      <c r="J109" s="97">
        <f t="shared" si="40"/>
        <v>0</v>
      </c>
      <c r="K109" s="97">
        <f t="shared" si="40"/>
        <v>0</v>
      </c>
      <c r="L109" s="97">
        <f t="shared" si="40"/>
        <v>0</v>
      </c>
      <c r="M109" s="97">
        <f t="shared" si="40"/>
        <v>0</v>
      </c>
      <c r="N109" s="205">
        <f t="shared" si="40"/>
        <v>0</v>
      </c>
      <c r="O109" s="97">
        <f t="shared" si="40"/>
        <v>0</v>
      </c>
      <c r="P109" s="97">
        <f t="shared" si="40"/>
        <v>0</v>
      </c>
      <c r="Q109" s="97">
        <f t="shared" si="40"/>
        <v>0</v>
      </c>
    </row>
    <row r="110" spans="1:17" ht="25.5" hidden="1">
      <c r="A110" s="17"/>
      <c r="B110" s="85"/>
      <c r="C110" s="50" t="s">
        <v>3</v>
      </c>
      <c r="D110" s="86" t="s">
        <v>98</v>
      </c>
      <c r="E110" s="97">
        <f>410+290</f>
        <v>700</v>
      </c>
      <c r="F110" s="111">
        <f>E110+SUM(G110:Q110)</f>
        <v>700</v>
      </c>
      <c r="G110" s="87"/>
      <c r="H110" s="87">
        <f>-99+99</f>
        <v>0</v>
      </c>
      <c r="I110" s="89"/>
      <c r="J110" s="87"/>
      <c r="K110" s="87"/>
      <c r="L110" s="87"/>
      <c r="M110" s="87"/>
      <c r="N110" s="203"/>
      <c r="O110" s="87"/>
      <c r="P110" s="87"/>
      <c r="Q110" s="87"/>
    </row>
    <row r="111" spans="1:17" ht="12.75" hidden="1">
      <c r="A111" s="17"/>
      <c r="B111" s="85"/>
      <c r="C111" s="50"/>
      <c r="D111" s="72"/>
      <c r="E111" s="97">
        <f>E112</f>
        <v>0</v>
      </c>
      <c r="F111" s="97">
        <f aca="true" t="shared" si="41" ref="F111:Q111">F112</f>
        <v>0</v>
      </c>
      <c r="G111" s="97">
        <f t="shared" si="41"/>
        <v>0</v>
      </c>
      <c r="H111" s="97">
        <f t="shared" si="41"/>
        <v>0</v>
      </c>
      <c r="I111" s="97">
        <f t="shared" si="41"/>
        <v>0</v>
      </c>
      <c r="J111" s="97">
        <f t="shared" si="41"/>
        <v>0</v>
      </c>
      <c r="K111" s="97">
        <f t="shared" si="41"/>
        <v>0</v>
      </c>
      <c r="L111" s="97">
        <f t="shared" si="41"/>
        <v>0</v>
      </c>
      <c r="M111" s="97">
        <f t="shared" si="41"/>
        <v>0</v>
      </c>
      <c r="N111" s="205">
        <f t="shared" si="41"/>
        <v>0</v>
      </c>
      <c r="O111" s="97">
        <f t="shared" si="41"/>
        <v>0</v>
      </c>
      <c r="P111" s="97">
        <f t="shared" si="41"/>
        <v>0</v>
      </c>
      <c r="Q111" s="97">
        <f t="shared" si="41"/>
        <v>0</v>
      </c>
    </row>
    <row r="112" spans="1:17" ht="12.75" hidden="1">
      <c r="A112" s="17"/>
      <c r="B112" s="85"/>
      <c r="C112" s="50"/>
      <c r="D112" s="72"/>
      <c r="E112" s="97">
        <f aca="true" t="shared" si="42" ref="E112:Q112">E113</f>
        <v>0</v>
      </c>
      <c r="F112" s="97">
        <f t="shared" si="42"/>
        <v>0</v>
      </c>
      <c r="G112" s="97">
        <f t="shared" si="42"/>
        <v>0</v>
      </c>
      <c r="H112" s="97">
        <f t="shared" si="42"/>
        <v>0</v>
      </c>
      <c r="I112" s="97">
        <f t="shared" si="42"/>
        <v>0</v>
      </c>
      <c r="J112" s="97">
        <f t="shared" si="42"/>
        <v>0</v>
      </c>
      <c r="K112" s="97">
        <f t="shared" si="42"/>
        <v>0</v>
      </c>
      <c r="L112" s="97">
        <f t="shared" si="42"/>
        <v>0</v>
      </c>
      <c r="M112" s="97">
        <f t="shared" si="42"/>
        <v>0</v>
      </c>
      <c r="N112" s="205">
        <f t="shared" si="42"/>
        <v>0</v>
      </c>
      <c r="O112" s="97">
        <f t="shared" si="42"/>
        <v>0</v>
      </c>
      <c r="P112" s="97">
        <f t="shared" si="42"/>
        <v>0</v>
      </c>
      <c r="Q112" s="97">
        <f t="shared" si="42"/>
        <v>0</v>
      </c>
    </row>
    <row r="113" spans="1:17" ht="12.75" hidden="1">
      <c r="A113" s="17"/>
      <c r="B113" s="85"/>
      <c r="C113" s="50"/>
      <c r="D113" s="86"/>
      <c r="E113" s="97"/>
      <c r="F113" s="111">
        <f>E113+SUM(G113:Q113)</f>
        <v>0</v>
      </c>
      <c r="G113" s="87">
        <f>428.223-428.223</f>
        <v>0</v>
      </c>
      <c r="H113" s="87"/>
      <c r="I113" s="188"/>
      <c r="J113" s="88"/>
      <c r="K113" s="87"/>
      <c r="L113" s="87"/>
      <c r="M113" s="87"/>
      <c r="N113" s="203"/>
      <c r="O113" s="87"/>
      <c r="P113" s="87"/>
      <c r="Q113" s="87"/>
    </row>
    <row r="114" spans="1:17" ht="51">
      <c r="A114" s="17"/>
      <c r="B114" s="82" t="s">
        <v>262</v>
      </c>
      <c r="C114" s="11"/>
      <c r="D114" s="79" t="s">
        <v>121</v>
      </c>
      <c r="E114" s="113">
        <f>E115+E125</f>
        <v>742</v>
      </c>
      <c r="F114" s="113">
        <f aca="true" t="shared" si="43" ref="F114:Q114">F115+F125</f>
        <v>964.5</v>
      </c>
      <c r="G114" s="91">
        <f t="shared" si="43"/>
        <v>0</v>
      </c>
      <c r="H114" s="91">
        <f t="shared" si="43"/>
        <v>0</v>
      </c>
      <c r="I114" s="95">
        <f t="shared" si="43"/>
        <v>0</v>
      </c>
      <c r="J114" s="91">
        <f t="shared" si="43"/>
        <v>0</v>
      </c>
      <c r="K114" s="91">
        <f t="shared" si="43"/>
        <v>222.5</v>
      </c>
      <c r="L114" s="91">
        <f t="shared" si="43"/>
        <v>0</v>
      </c>
      <c r="M114" s="91">
        <f t="shared" si="43"/>
        <v>0</v>
      </c>
      <c r="N114" s="158">
        <f t="shared" si="43"/>
        <v>0</v>
      </c>
      <c r="O114" s="91">
        <f t="shared" si="43"/>
        <v>0</v>
      </c>
      <c r="P114" s="91">
        <f t="shared" si="43"/>
        <v>0</v>
      </c>
      <c r="Q114" s="91">
        <f t="shared" si="43"/>
        <v>0</v>
      </c>
    </row>
    <row r="115" spans="1:17" ht="25.5">
      <c r="A115" s="17"/>
      <c r="B115" s="100" t="s">
        <v>263</v>
      </c>
      <c r="C115" s="117"/>
      <c r="D115" s="80" t="s">
        <v>265</v>
      </c>
      <c r="E115" s="97">
        <f>E116+E119+E121+E123</f>
        <v>660</v>
      </c>
      <c r="F115" s="97">
        <f aca="true" t="shared" si="44" ref="F115:Q115">F116+F119+F121+F123</f>
        <v>882.5</v>
      </c>
      <c r="G115" s="97">
        <f t="shared" si="44"/>
        <v>0</v>
      </c>
      <c r="H115" s="97">
        <f t="shared" si="44"/>
        <v>0</v>
      </c>
      <c r="I115" s="97">
        <f t="shared" si="44"/>
        <v>0</v>
      </c>
      <c r="J115" s="97">
        <f t="shared" si="44"/>
        <v>0</v>
      </c>
      <c r="K115" s="97">
        <f t="shared" si="44"/>
        <v>222.5</v>
      </c>
      <c r="L115" s="97">
        <f t="shared" si="44"/>
        <v>0</v>
      </c>
      <c r="M115" s="97">
        <f t="shared" si="44"/>
        <v>0</v>
      </c>
      <c r="N115" s="97">
        <f t="shared" si="44"/>
        <v>0</v>
      </c>
      <c r="O115" s="97">
        <f t="shared" si="44"/>
        <v>0</v>
      </c>
      <c r="P115" s="97">
        <f t="shared" si="44"/>
        <v>0</v>
      </c>
      <c r="Q115" s="97">
        <f t="shared" si="44"/>
        <v>0</v>
      </c>
    </row>
    <row r="116" spans="1:17" ht="25.5">
      <c r="A116" s="17"/>
      <c r="B116" s="85" t="s">
        <v>264</v>
      </c>
      <c r="C116" s="50"/>
      <c r="D116" s="72" t="s">
        <v>266</v>
      </c>
      <c r="E116" s="97">
        <f>E117+E118</f>
        <v>600</v>
      </c>
      <c r="F116" s="97">
        <f aca="true" t="shared" si="45" ref="F116:Q116">F117+F118</f>
        <v>822.5</v>
      </c>
      <c r="G116" s="87">
        <f t="shared" si="45"/>
        <v>0</v>
      </c>
      <c r="H116" s="87">
        <f t="shared" si="45"/>
        <v>0</v>
      </c>
      <c r="I116" s="89">
        <f t="shared" si="45"/>
        <v>0</v>
      </c>
      <c r="J116" s="87">
        <f t="shared" si="45"/>
        <v>0</v>
      </c>
      <c r="K116" s="87">
        <f t="shared" si="45"/>
        <v>222.5</v>
      </c>
      <c r="L116" s="87">
        <f t="shared" si="45"/>
        <v>0</v>
      </c>
      <c r="M116" s="87">
        <f t="shared" si="45"/>
        <v>0</v>
      </c>
      <c r="N116" s="203">
        <f t="shared" si="45"/>
        <v>0</v>
      </c>
      <c r="O116" s="87">
        <f t="shared" si="45"/>
        <v>0</v>
      </c>
      <c r="P116" s="87">
        <f t="shared" si="45"/>
        <v>0</v>
      </c>
      <c r="Q116" s="87">
        <f t="shared" si="45"/>
        <v>0</v>
      </c>
    </row>
    <row r="117" spans="1:17" ht="25.5" hidden="1">
      <c r="A117" s="17"/>
      <c r="B117" s="85"/>
      <c r="C117" s="50" t="s">
        <v>3</v>
      </c>
      <c r="D117" s="86" t="s">
        <v>98</v>
      </c>
      <c r="E117" s="97"/>
      <c r="F117" s="111">
        <f>E117+SUM(G117:Q117)</f>
        <v>0</v>
      </c>
      <c r="G117" s="87"/>
      <c r="H117" s="87"/>
      <c r="I117" s="188"/>
      <c r="J117" s="88"/>
      <c r="K117" s="87"/>
      <c r="L117" s="87"/>
      <c r="M117" s="87"/>
      <c r="N117" s="203"/>
      <c r="O117" s="87"/>
      <c r="P117" s="87"/>
      <c r="Q117" s="87"/>
    </row>
    <row r="118" spans="1:17" ht="12.75">
      <c r="A118" s="17"/>
      <c r="B118" s="85"/>
      <c r="C118" s="50" t="s">
        <v>4</v>
      </c>
      <c r="D118" s="86" t="s">
        <v>5</v>
      </c>
      <c r="E118" s="115">
        <v>600</v>
      </c>
      <c r="F118" s="111">
        <f>E118+SUM(G118:Q118)</f>
        <v>822.5</v>
      </c>
      <c r="G118" s="87"/>
      <c r="H118" s="87"/>
      <c r="I118" s="188"/>
      <c r="J118" s="88"/>
      <c r="K118" s="87">
        <v>222.5</v>
      </c>
      <c r="L118" s="89"/>
      <c r="M118" s="87"/>
      <c r="N118" s="203"/>
      <c r="O118" s="87"/>
      <c r="P118" s="87"/>
      <c r="Q118" s="87"/>
    </row>
    <row r="119" spans="1:17" ht="12.75" hidden="1">
      <c r="A119" s="17"/>
      <c r="B119" s="85" t="s">
        <v>543</v>
      </c>
      <c r="C119" s="50"/>
      <c r="D119" s="86" t="s">
        <v>544</v>
      </c>
      <c r="E119" s="115">
        <f>E120</f>
        <v>60</v>
      </c>
      <c r="F119" s="115">
        <f aca="true" t="shared" si="46" ref="F119:Q119">F120</f>
        <v>60</v>
      </c>
      <c r="G119" s="115">
        <f t="shared" si="46"/>
        <v>0</v>
      </c>
      <c r="H119" s="115">
        <f t="shared" si="46"/>
        <v>0</v>
      </c>
      <c r="I119" s="115">
        <f t="shared" si="46"/>
        <v>0</v>
      </c>
      <c r="J119" s="115">
        <f t="shared" si="46"/>
        <v>0</v>
      </c>
      <c r="K119" s="115">
        <f t="shared" si="46"/>
        <v>0</v>
      </c>
      <c r="L119" s="115">
        <f t="shared" si="46"/>
        <v>0</v>
      </c>
      <c r="M119" s="115">
        <f t="shared" si="46"/>
        <v>0</v>
      </c>
      <c r="N119" s="115">
        <f t="shared" si="46"/>
        <v>0</v>
      </c>
      <c r="O119" s="115">
        <f t="shared" si="46"/>
        <v>0</v>
      </c>
      <c r="P119" s="115">
        <f t="shared" si="46"/>
        <v>0</v>
      </c>
      <c r="Q119" s="115">
        <f t="shared" si="46"/>
        <v>0</v>
      </c>
    </row>
    <row r="120" spans="1:17" ht="12.75" hidden="1">
      <c r="A120" s="17"/>
      <c r="B120" s="85"/>
      <c r="C120" s="50" t="s">
        <v>4</v>
      </c>
      <c r="D120" s="86" t="s">
        <v>5</v>
      </c>
      <c r="E120" s="115">
        <v>60</v>
      </c>
      <c r="F120" s="111">
        <f>E120+SUM(G120:Q120)</f>
        <v>60</v>
      </c>
      <c r="G120" s="87"/>
      <c r="H120" s="87"/>
      <c r="I120" s="188"/>
      <c r="J120" s="88"/>
      <c r="K120" s="87"/>
      <c r="L120" s="89"/>
      <c r="M120" s="87"/>
      <c r="N120" s="203"/>
      <c r="O120" s="87"/>
      <c r="P120" s="87"/>
      <c r="Q120" s="87"/>
    </row>
    <row r="121" spans="1:17" ht="38.25" hidden="1">
      <c r="A121" s="17"/>
      <c r="B121" s="85" t="s">
        <v>454</v>
      </c>
      <c r="C121" s="50"/>
      <c r="D121" s="86" t="s">
        <v>449</v>
      </c>
      <c r="E121" s="115">
        <f>E122</f>
        <v>0</v>
      </c>
      <c r="F121" s="115">
        <f aca="true" t="shared" si="47" ref="F121:Q121">F122</f>
        <v>0</v>
      </c>
      <c r="G121" s="115">
        <f t="shared" si="47"/>
        <v>0</v>
      </c>
      <c r="H121" s="115">
        <f t="shared" si="47"/>
        <v>0</v>
      </c>
      <c r="I121" s="115">
        <f t="shared" si="47"/>
        <v>0</v>
      </c>
      <c r="J121" s="115">
        <f t="shared" si="47"/>
        <v>0</v>
      </c>
      <c r="K121" s="115">
        <f t="shared" si="47"/>
        <v>0</v>
      </c>
      <c r="L121" s="115">
        <f t="shared" si="47"/>
        <v>0</v>
      </c>
      <c r="M121" s="115">
        <f t="shared" si="47"/>
        <v>0</v>
      </c>
      <c r="N121" s="115">
        <f t="shared" si="47"/>
        <v>0</v>
      </c>
      <c r="O121" s="115">
        <f t="shared" si="47"/>
        <v>0</v>
      </c>
      <c r="P121" s="115">
        <f t="shared" si="47"/>
        <v>0</v>
      </c>
      <c r="Q121" s="115">
        <f t="shared" si="47"/>
        <v>0</v>
      </c>
    </row>
    <row r="122" spans="1:17" ht="25.5" hidden="1">
      <c r="A122" s="17"/>
      <c r="B122" s="85"/>
      <c r="C122" s="50" t="s">
        <v>3</v>
      </c>
      <c r="D122" s="86" t="s">
        <v>98</v>
      </c>
      <c r="E122" s="115"/>
      <c r="F122" s="111">
        <f>E122+SUM(G122:Q122)</f>
        <v>0</v>
      </c>
      <c r="G122" s="87"/>
      <c r="H122" s="87"/>
      <c r="I122" s="188"/>
      <c r="J122" s="88"/>
      <c r="K122" s="87"/>
      <c r="L122" s="89"/>
      <c r="M122" s="87"/>
      <c r="N122" s="203"/>
      <c r="O122" s="87"/>
      <c r="P122" s="87"/>
      <c r="Q122" s="87"/>
    </row>
    <row r="123" spans="1:17" ht="25.5" hidden="1">
      <c r="A123" s="17"/>
      <c r="B123" s="85" t="s">
        <v>448</v>
      </c>
      <c r="C123" s="50"/>
      <c r="D123" s="72" t="s">
        <v>545</v>
      </c>
      <c r="E123" s="115">
        <f>E124</f>
        <v>0</v>
      </c>
      <c r="F123" s="115">
        <f aca="true" t="shared" si="48" ref="F123:Q123">F124</f>
        <v>0</v>
      </c>
      <c r="G123" s="115">
        <f t="shared" si="48"/>
        <v>0</v>
      </c>
      <c r="H123" s="115">
        <f t="shared" si="48"/>
        <v>0</v>
      </c>
      <c r="I123" s="115">
        <f t="shared" si="48"/>
        <v>0</v>
      </c>
      <c r="J123" s="115">
        <f t="shared" si="48"/>
        <v>0</v>
      </c>
      <c r="K123" s="115">
        <f t="shared" si="48"/>
        <v>0</v>
      </c>
      <c r="L123" s="115">
        <f t="shared" si="48"/>
        <v>0</v>
      </c>
      <c r="M123" s="115">
        <f t="shared" si="48"/>
        <v>0</v>
      </c>
      <c r="N123" s="115">
        <f t="shared" si="48"/>
        <v>0</v>
      </c>
      <c r="O123" s="115">
        <f t="shared" si="48"/>
        <v>0</v>
      </c>
      <c r="P123" s="115">
        <f t="shared" si="48"/>
        <v>0</v>
      </c>
      <c r="Q123" s="115">
        <f t="shared" si="48"/>
        <v>0</v>
      </c>
    </row>
    <row r="124" spans="1:17" ht="25.5" hidden="1">
      <c r="A124" s="17"/>
      <c r="B124" s="85"/>
      <c r="C124" s="50" t="s">
        <v>3</v>
      </c>
      <c r="D124" s="86" t="s">
        <v>98</v>
      </c>
      <c r="E124" s="115"/>
      <c r="F124" s="111">
        <f>E124+SUM(G124:Q124)</f>
        <v>0</v>
      </c>
      <c r="G124" s="87"/>
      <c r="H124" s="87"/>
      <c r="I124" s="188"/>
      <c r="J124" s="88"/>
      <c r="K124" s="87"/>
      <c r="L124" s="89"/>
      <c r="M124" s="87"/>
      <c r="N124" s="203"/>
      <c r="O124" s="87"/>
      <c r="P124" s="87"/>
      <c r="Q124" s="87"/>
    </row>
    <row r="125" spans="1:17" ht="25.5" hidden="1">
      <c r="A125" s="17"/>
      <c r="B125" s="117" t="s">
        <v>267</v>
      </c>
      <c r="C125" s="117"/>
      <c r="D125" s="80" t="s">
        <v>122</v>
      </c>
      <c r="E125" s="97">
        <f>E126</f>
        <v>82</v>
      </c>
      <c r="F125" s="97">
        <f aca="true" t="shared" si="49" ref="F125:Q126">F126</f>
        <v>82</v>
      </c>
      <c r="G125" s="87">
        <f t="shared" si="49"/>
        <v>0</v>
      </c>
      <c r="H125" s="87">
        <f t="shared" si="49"/>
        <v>0</v>
      </c>
      <c r="I125" s="89">
        <f t="shared" si="49"/>
        <v>0</v>
      </c>
      <c r="J125" s="87">
        <f t="shared" si="49"/>
        <v>0</v>
      </c>
      <c r="K125" s="87">
        <f t="shared" si="49"/>
        <v>0</v>
      </c>
      <c r="L125" s="87">
        <f t="shared" si="49"/>
        <v>0</v>
      </c>
      <c r="M125" s="87">
        <f t="shared" si="49"/>
        <v>0</v>
      </c>
      <c r="N125" s="203">
        <f t="shared" si="49"/>
        <v>0</v>
      </c>
      <c r="O125" s="87">
        <f t="shared" si="49"/>
        <v>0</v>
      </c>
      <c r="P125" s="87">
        <f t="shared" si="49"/>
        <v>0</v>
      </c>
      <c r="Q125" s="87">
        <f t="shared" si="49"/>
        <v>0</v>
      </c>
    </row>
    <row r="126" spans="1:17" ht="38.25" hidden="1">
      <c r="A126" s="17"/>
      <c r="B126" s="50" t="s">
        <v>268</v>
      </c>
      <c r="C126" s="50"/>
      <c r="D126" s="72" t="s">
        <v>269</v>
      </c>
      <c r="E126" s="97">
        <f>E127</f>
        <v>82</v>
      </c>
      <c r="F126" s="97">
        <f t="shared" si="49"/>
        <v>82</v>
      </c>
      <c r="G126" s="87">
        <f t="shared" si="49"/>
        <v>0</v>
      </c>
      <c r="H126" s="87">
        <f t="shared" si="49"/>
        <v>0</v>
      </c>
      <c r="I126" s="89">
        <f t="shared" si="49"/>
        <v>0</v>
      </c>
      <c r="J126" s="87">
        <f t="shared" si="49"/>
        <v>0</v>
      </c>
      <c r="K126" s="87">
        <f t="shared" si="49"/>
        <v>0</v>
      </c>
      <c r="L126" s="87">
        <f t="shared" si="49"/>
        <v>0</v>
      </c>
      <c r="M126" s="87">
        <f t="shared" si="49"/>
        <v>0</v>
      </c>
      <c r="N126" s="203">
        <f t="shared" si="49"/>
        <v>0</v>
      </c>
      <c r="O126" s="87">
        <f t="shared" si="49"/>
        <v>0</v>
      </c>
      <c r="P126" s="87">
        <f t="shared" si="49"/>
        <v>0</v>
      </c>
      <c r="Q126" s="87">
        <f t="shared" si="49"/>
        <v>0</v>
      </c>
    </row>
    <row r="127" spans="1:17" ht="25.5" hidden="1">
      <c r="A127" s="17"/>
      <c r="B127" s="85"/>
      <c r="C127" s="50" t="s">
        <v>11</v>
      </c>
      <c r="D127" s="86" t="s">
        <v>12</v>
      </c>
      <c r="E127" s="97">
        <v>82</v>
      </c>
      <c r="F127" s="111">
        <f>E127+SUM(G127:Q127)</f>
        <v>82</v>
      </c>
      <c r="G127" s="87"/>
      <c r="H127" s="87"/>
      <c r="I127" s="188"/>
      <c r="J127" s="88"/>
      <c r="K127" s="87"/>
      <c r="L127" s="87"/>
      <c r="M127" s="87"/>
      <c r="N127" s="203"/>
      <c r="O127" s="87"/>
      <c r="P127" s="87"/>
      <c r="Q127" s="87"/>
    </row>
    <row r="128" spans="1:17" ht="25.5" hidden="1">
      <c r="A128" s="17"/>
      <c r="B128" s="82" t="s">
        <v>416</v>
      </c>
      <c r="C128" s="11"/>
      <c r="D128" s="102" t="s">
        <v>143</v>
      </c>
      <c r="E128" s="113">
        <f>E129+E132+E135+E137+E141+E139</f>
        <v>616.8</v>
      </c>
      <c r="F128" s="113">
        <f aca="true" t="shared" si="50" ref="F128:Q128">F129+F132+F135+F137+F141+F139</f>
        <v>954.0358799999999</v>
      </c>
      <c r="G128" s="113">
        <f t="shared" si="50"/>
        <v>0</v>
      </c>
      <c r="H128" s="113">
        <f t="shared" si="50"/>
        <v>307.25619</v>
      </c>
      <c r="I128" s="113">
        <f t="shared" si="50"/>
        <v>29.97969</v>
      </c>
      <c r="J128" s="113">
        <f t="shared" si="50"/>
        <v>0</v>
      </c>
      <c r="K128" s="113">
        <f t="shared" si="50"/>
        <v>0</v>
      </c>
      <c r="L128" s="113">
        <f t="shared" si="50"/>
        <v>0</v>
      </c>
      <c r="M128" s="113">
        <f t="shared" si="50"/>
        <v>0</v>
      </c>
      <c r="N128" s="204">
        <f t="shared" si="50"/>
        <v>0</v>
      </c>
      <c r="O128" s="113">
        <f t="shared" si="50"/>
        <v>0</v>
      </c>
      <c r="P128" s="113">
        <f t="shared" si="50"/>
        <v>0</v>
      </c>
      <c r="Q128" s="113">
        <f t="shared" si="50"/>
        <v>0</v>
      </c>
    </row>
    <row r="129" spans="1:17" ht="38.25" hidden="1">
      <c r="A129" s="17"/>
      <c r="B129" s="85" t="s">
        <v>417</v>
      </c>
      <c r="C129" s="50"/>
      <c r="D129" s="72" t="s">
        <v>466</v>
      </c>
      <c r="E129" s="97">
        <f>E131+E130</f>
        <v>0</v>
      </c>
      <c r="F129" s="97">
        <f>F131+F130</f>
        <v>337.23588</v>
      </c>
      <c r="G129" s="87">
        <f aca="true" t="shared" si="51" ref="G129:Q129">G131</f>
        <v>0</v>
      </c>
      <c r="H129" s="87">
        <f t="shared" si="51"/>
        <v>307.25619</v>
      </c>
      <c r="I129" s="87">
        <f t="shared" si="51"/>
        <v>29.97969</v>
      </c>
      <c r="J129" s="87">
        <f t="shared" si="51"/>
        <v>0</v>
      </c>
      <c r="K129" s="87">
        <f t="shared" si="51"/>
        <v>0</v>
      </c>
      <c r="L129" s="87">
        <f t="shared" si="51"/>
        <v>0</v>
      </c>
      <c r="M129" s="87">
        <f>M131+M130</f>
        <v>0</v>
      </c>
      <c r="N129" s="203">
        <f t="shared" si="51"/>
        <v>0</v>
      </c>
      <c r="O129" s="87">
        <f t="shared" si="51"/>
        <v>0</v>
      </c>
      <c r="P129" s="87">
        <f t="shared" si="51"/>
        <v>0</v>
      </c>
      <c r="Q129" s="87">
        <f t="shared" si="51"/>
        <v>0</v>
      </c>
    </row>
    <row r="130" spans="1:17" ht="25.5" hidden="1">
      <c r="A130" s="17"/>
      <c r="B130" s="85"/>
      <c r="C130" s="50" t="s">
        <v>3</v>
      </c>
      <c r="D130" s="86" t="s">
        <v>98</v>
      </c>
      <c r="E130" s="97"/>
      <c r="F130" s="111">
        <f>E130+SUM(G130:Q130)</f>
        <v>0</v>
      </c>
      <c r="G130" s="87"/>
      <c r="H130" s="87"/>
      <c r="I130" s="87"/>
      <c r="J130" s="87"/>
      <c r="K130" s="87"/>
      <c r="L130" s="87"/>
      <c r="M130" s="87"/>
      <c r="N130" s="203"/>
      <c r="O130" s="87"/>
      <c r="P130" s="87"/>
      <c r="Q130" s="87"/>
    </row>
    <row r="131" spans="1:17" ht="18" customHeight="1" hidden="1">
      <c r="A131" s="17"/>
      <c r="B131" s="70"/>
      <c r="C131" s="50" t="s">
        <v>4</v>
      </c>
      <c r="D131" s="86" t="s">
        <v>5</v>
      </c>
      <c r="E131" s="97"/>
      <c r="F131" s="111">
        <f>E131+SUM(G131:Q131)</f>
        <v>337.23588</v>
      </c>
      <c r="G131" s="87"/>
      <c r="H131" s="87">
        <f>3+304.25611+0.00008</f>
        <v>307.25619</v>
      </c>
      <c r="I131" s="87">
        <v>29.97969</v>
      </c>
      <c r="J131" s="87"/>
      <c r="K131" s="87"/>
      <c r="L131" s="87"/>
      <c r="M131" s="87"/>
      <c r="N131" s="203"/>
      <c r="O131" s="87"/>
      <c r="P131" s="87"/>
      <c r="Q131" s="87"/>
    </row>
    <row r="132" spans="1:17" ht="25.5" hidden="1">
      <c r="A132" s="17"/>
      <c r="B132" s="85" t="s">
        <v>418</v>
      </c>
      <c r="C132" s="70"/>
      <c r="D132" s="101" t="s">
        <v>575</v>
      </c>
      <c r="E132" s="97">
        <f>E133+E134</f>
        <v>195</v>
      </c>
      <c r="F132" s="97">
        <f aca="true" t="shared" si="52" ref="F132:Q132">F133+F134</f>
        <v>195</v>
      </c>
      <c r="G132" s="87">
        <f t="shared" si="52"/>
        <v>0</v>
      </c>
      <c r="H132" s="87">
        <f t="shared" si="52"/>
        <v>0</v>
      </c>
      <c r="I132" s="89">
        <f t="shared" si="52"/>
        <v>0</v>
      </c>
      <c r="J132" s="87">
        <f t="shared" si="52"/>
        <v>0</v>
      </c>
      <c r="K132" s="87">
        <f t="shared" si="52"/>
        <v>0</v>
      </c>
      <c r="L132" s="87">
        <f t="shared" si="52"/>
        <v>0</v>
      </c>
      <c r="M132" s="87">
        <f t="shared" si="52"/>
        <v>0</v>
      </c>
      <c r="N132" s="203">
        <f t="shared" si="52"/>
        <v>0</v>
      </c>
      <c r="O132" s="87">
        <f t="shared" si="52"/>
        <v>0</v>
      </c>
      <c r="P132" s="87">
        <f t="shared" si="52"/>
        <v>0</v>
      </c>
      <c r="Q132" s="87">
        <f t="shared" si="52"/>
        <v>0</v>
      </c>
    </row>
    <row r="133" spans="1:17" ht="12.75" hidden="1">
      <c r="A133" s="17"/>
      <c r="B133" s="85"/>
      <c r="C133" s="50" t="s">
        <v>6</v>
      </c>
      <c r="D133" s="86" t="s">
        <v>7</v>
      </c>
      <c r="E133" s="97">
        <v>150</v>
      </c>
      <c r="F133" s="111">
        <f>E133+SUM(G133:Q133)</f>
        <v>150</v>
      </c>
      <c r="G133" s="87"/>
      <c r="H133" s="87"/>
      <c r="I133" s="89"/>
      <c r="J133" s="87"/>
      <c r="K133" s="87"/>
      <c r="L133" s="87"/>
      <c r="M133" s="87"/>
      <c r="N133" s="203"/>
      <c r="O133" s="87"/>
      <c r="P133" s="87"/>
      <c r="Q133" s="87"/>
    </row>
    <row r="134" spans="1:17" ht="12.75" hidden="1">
      <c r="A134" s="17"/>
      <c r="B134" s="85"/>
      <c r="C134" s="50" t="s">
        <v>4</v>
      </c>
      <c r="D134" s="86" t="s">
        <v>5</v>
      </c>
      <c r="E134" s="97">
        <v>45</v>
      </c>
      <c r="F134" s="111">
        <f>E134+SUM(G134:Q134)</f>
        <v>45</v>
      </c>
      <c r="G134" s="87"/>
      <c r="H134" s="87"/>
      <c r="I134" s="89"/>
      <c r="J134" s="87"/>
      <c r="K134" s="87"/>
      <c r="L134" s="87"/>
      <c r="M134" s="87"/>
      <c r="N134" s="203"/>
      <c r="O134" s="87"/>
      <c r="P134" s="87"/>
      <c r="Q134" s="87"/>
    </row>
    <row r="135" spans="1:17" ht="12.75" hidden="1">
      <c r="A135" s="17"/>
      <c r="B135" s="85" t="s">
        <v>419</v>
      </c>
      <c r="C135" s="50"/>
      <c r="D135" s="130" t="s">
        <v>99</v>
      </c>
      <c r="E135" s="97">
        <f>E136</f>
        <v>85</v>
      </c>
      <c r="F135" s="97">
        <f aca="true" t="shared" si="53" ref="F135:Q135">F136</f>
        <v>85</v>
      </c>
      <c r="G135" s="87">
        <f t="shared" si="53"/>
        <v>0</v>
      </c>
      <c r="H135" s="87">
        <f t="shared" si="53"/>
        <v>0</v>
      </c>
      <c r="I135" s="89">
        <f t="shared" si="53"/>
        <v>0</v>
      </c>
      <c r="J135" s="87">
        <f t="shared" si="53"/>
        <v>0</v>
      </c>
      <c r="K135" s="87">
        <f t="shared" si="53"/>
        <v>0</v>
      </c>
      <c r="L135" s="87">
        <f t="shared" si="53"/>
        <v>0</v>
      </c>
      <c r="M135" s="87">
        <f t="shared" si="53"/>
        <v>0</v>
      </c>
      <c r="N135" s="203">
        <f t="shared" si="53"/>
        <v>0</v>
      </c>
      <c r="O135" s="87">
        <f t="shared" si="53"/>
        <v>0</v>
      </c>
      <c r="P135" s="87">
        <f t="shared" si="53"/>
        <v>0</v>
      </c>
      <c r="Q135" s="87">
        <f t="shared" si="53"/>
        <v>0</v>
      </c>
    </row>
    <row r="136" spans="1:17" ht="25.5" hidden="1">
      <c r="A136" s="17"/>
      <c r="B136" s="85"/>
      <c r="C136" s="50" t="s">
        <v>3</v>
      </c>
      <c r="D136" s="86" t="s">
        <v>98</v>
      </c>
      <c r="E136" s="97">
        <v>85</v>
      </c>
      <c r="F136" s="111">
        <f>E136+SUM(G136:Q136)</f>
        <v>85</v>
      </c>
      <c r="G136" s="87"/>
      <c r="H136" s="87"/>
      <c r="I136" s="89"/>
      <c r="J136" s="87"/>
      <c r="K136" s="87"/>
      <c r="L136" s="87"/>
      <c r="M136" s="87"/>
      <c r="N136" s="203"/>
      <c r="O136" s="87"/>
      <c r="P136" s="87"/>
      <c r="Q136" s="87"/>
    </row>
    <row r="137" spans="1:17" ht="25.5" hidden="1">
      <c r="A137" s="17"/>
      <c r="B137" s="104" t="s">
        <v>420</v>
      </c>
      <c r="C137" s="70"/>
      <c r="D137" s="130" t="s">
        <v>107</v>
      </c>
      <c r="E137" s="97">
        <f>E138</f>
        <v>336.8</v>
      </c>
      <c r="F137" s="97">
        <f aca="true" t="shared" si="54" ref="F137:Q137">F138</f>
        <v>336.8</v>
      </c>
      <c r="G137" s="97">
        <f t="shared" si="54"/>
        <v>0</v>
      </c>
      <c r="H137" s="97">
        <f t="shared" si="54"/>
        <v>0</v>
      </c>
      <c r="I137" s="114">
        <f t="shared" si="54"/>
        <v>0</v>
      </c>
      <c r="J137" s="97">
        <f t="shared" si="54"/>
        <v>0</v>
      </c>
      <c r="K137" s="97">
        <f t="shared" si="54"/>
        <v>0</v>
      </c>
      <c r="L137" s="97">
        <f t="shared" si="54"/>
        <v>0</v>
      </c>
      <c r="M137" s="97">
        <f t="shared" si="54"/>
        <v>0</v>
      </c>
      <c r="N137" s="205">
        <f t="shared" si="54"/>
        <v>0</v>
      </c>
      <c r="O137" s="97">
        <f t="shared" si="54"/>
        <v>0</v>
      </c>
      <c r="P137" s="97">
        <f t="shared" si="54"/>
        <v>0</v>
      </c>
      <c r="Q137" s="97">
        <f t="shared" si="54"/>
        <v>0</v>
      </c>
    </row>
    <row r="138" spans="1:17" ht="12.75" hidden="1">
      <c r="A138" s="17"/>
      <c r="B138" s="85"/>
      <c r="C138" s="50" t="s">
        <v>6</v>
      </c>
      <c r="D138" s="86" t="s">
        <v>7</v>
      </c>
      <c r="E138" s="97">
        <v>336.8</v>
      </c>
      <c r="F138" s="111">
        <f>E138+SUM(G138:Q138)</f>
        <v>336.8</v>
      </c>
      <c r="G138" s="87"/>
      <c r="H138" s="87"/>
      <c r="I138" s="89"/>
      <c r="J138" s="87"/>
      <c r="K138" s="87"/>
      <c r="L138" s="87"/>
      <c r="M138" s="87"/>
      <c r="N138" s="203"/>
      <c r="O138" s="87"/>
      <c r="P138" s="87"/>
      <c r="Q138" s="87"/>
    </row>
    <row r="139" spans="1:17" ht="25.5" hidden="1">
      <c r="A139" s="17"/>
      <c r="B139" s="85" t="s">
        <v>527</v>
      </c>
      <c r="C139" s="50"/>
      <c r="D139" s="86" t="s">
        <v>457</v>
      </c>
      <c r="E139" s="97">
        <f>E140</f>
        <v>0</v>
      </c>
      <c r="F139" s="97">
        <f aca="true" t="shared" si="55" ref="F139:Q139">F140</f>
        <v>0</v>
      </c>
      <c r="G139" s="97">
        <f t="shared" si="55"/>
        <v>0</v>
      </c>
      <c r="H139" s="97">
        <f t="shared" si="55"/>
        <v>0</v>
      </c>
      <c r="I139" s="97">
        <f t="shared" si="55"/>
        <v>0</v>
      </c>
      <c r="J139" s="97">
        <f t="shared" si="55"/>
        <v>0</v>
      </c>
      <c r="K139" s="97">
        <f t="shared" si="55"/>
        <v>0</v>
      </c>
      <c r="L139" s="97">
        <f t="shared" si="55"/>
        <v>0</v>
      </c>
      <c r="M139" s="97">
        <f t="shared" si="55"/>
        <v>0</v>
      </c>
      <c r="N139" s="205">
        <f t="shared" si="55"/>
        <v>0</v>
      </c>
      <c r="O139" s="97">
        <f t="shared" si="55"/>
        <v>0</v>
      </c>
      <c r="P139" s="97">
        <f t="shared" si="55"/>
        <v>0</v>
      </c>
      <c r="Q139" s="97">
        <f t="shared" si="55"/>
        <v>0</v>
      </c>
    </row>
    <row r="140" spans="1:17" ht="25.5" hidden="1">
      <c r="A140" s="17"/>
      <c r="B140" s="85"/>
      <c r="C140" s="50" t="s">
        <v>11</v>
      </c>
      <c r="D140" s="86" t="s">
        <v>12</v>
      </c>
      <c r="E140" s="97"/>
      <c r="F140" s="111">
        <f>E140+SUM(G140:Q140)</f>
        <v>0</v>
      </c>
      <c r="G140" s="87"/>
      <c r="H140" s="87"/>
      <c r="I140" s="89"/>
      <c r="J140" s="87"/>
      <c r="K140" s="87"/>
      <c r="L140" s="87"/>
      <c r="M140" s="87"/>
      <c r="N140" s="203"/>
      <c r="O140" s="87"/>
      <c r="P140" s="87"/>
      <c r="Q140" s="87"/>
    </row>
    <row r="141" spans="1:17" ht="25.5" hidden="1">
      <c r="A141" s="17"/>
      <c r="B141" s="85" t="s">
        <v>456</v>
      </c>
      <c r="C141" s="50"/>
      <c r="D141" s="86" t="s">
        <v>457</v>
      </c>
      <c r="E141" s="97">
        <f>E142</f>
        <v>0</v>
      </c>
      <c r="F141" s="97">
        <f aca="true" t="shared" si="56" ref="F141:Q141">F142</f>
        <v>0</v>
      </c>
      <c r="G141" s="97">
        <f t="shared" si="56"/>
        <v>0</v>
      </c>
      <c r="H141" s="97">
        <f t="shared" si="56"/>
        <v>0</v>
      </c>
      <c r="I141" s="97">
        <f t="shared" si="56"/>
        <v>0</v>
      </c>
      <c r="J141" s="97">
        <f t="shared" si="56"/>
        <v>0</v>
      </c>
      <c r="K141" s="97">
        <f t="shared" si="56"/>
        <v>0</v>
      </c>
      <c r="L141" s="97">
        <f t="shared" si="56"/>
        <v>0</v>
      </c>
      <c r="M141" s="97">
        <f t="shared" si="56"/>
        <v>0</v>
      </c>
      <c r="N141" s="205">
        <f t="shared" si="56"/>
        <v>0</v>
      </c>
      <c r="O141" s="97">
        <f t="shared" si="56"/>
        <v>0</v>
      </c>
      <c r="P141" s="97">
        <f t="shared" si="56"/>
        <v>0</v>
      </c>
      <c r="Q141" s="97">
        <f t="shared" si="56"/>
        <v>0</v>
      </c>
    </row>
    <row r="142" spans="1:17" ht="25.5" hidden="1">
      <c r="A142" s="17"/>
      <c r="B142" s="85"/>
      <c r="C142" s="50" t="s">
        <v>11</v>
      </c>
      <c r="D142" s="86" t="s">
        <v>12</v>
      </c>
      <c r="E142" s="97"/>
      <c r="F142" s="111">
        <f>E142+SUM(G142:Q142)</f>
        <v>0</v>
      </c>
      <c r="G142" s="87"/>
      <c r="H142" s="87"/>
      <c r="I142" s="89"/>
      <c r="J142" s="87"/>
      <c r="K142" s="87"/>
      <c r="L142" s="87"/>
      <c r="M142" s="87"/>
      <c r="N142" s="203"/>
      <c r="O142" s="87"/>
      <c r="P142" s="87"/>
      <c r="Q142" s="87"/>
    </row>
    <row r="143" spans="1:17" s="23" customFormat="1" ht="28.5" customHeight="1" hidden="1">
      <c r="A143" s="5" t="s">
        <v>42</v>
      </c>
      <c r="B143" s="18"/>
      <c r="C143" s="17"/>
      <c r="D143" s="19" t="s">
        <v>43</v>
      </c>
      <c r="E143" s="145">
        <f aca="true" t="shared" si="57" ref="E143:Q143">E144+E159+E173</f>
        <v>2281</v>
      </c>
      <c r="F143" s="145">
        <f t="shared" si="57"/>
        <v>2598.5</v>
      </c>
      <c r="G143" s="145">
        <f t="shared" si="57"/>
        <v>0</v>
      </c>
      <c r="H143" s="145">
        <f t="shared" si="57"/>
        <v>279.1</v>
      </c>
      <c r="I143" s="145">
        <f t="shared" si="57"/>
        <v>38.4</v>
      </c>
      <c r="J143" s="145">
        <f t="shared" si="57"/>
        <v>0</v>
      </c>
      <c r="K143" s="145">
        <f t="shared" si="57"/>
        <v>0</v>
      </c>
      <c r="L143" s="145">
        <f t="shared" si="57"/>
        <v>0</v>
      </c>
      <c r="M143" s="145">
        <f t="shared" si="57"/>
        <v>0</v>
      </c>
      <c r="N143" s="206">
        <f t="shared" si="57"/>
        <v>0</v>
      </c>
      <c r="O143" s="145">
        <f t="shared" si="57"/>
        <v>0</v>
      </c>
      <c r="P143" s="145">
        <f t="shared" si="57"/>
        <v>0</v>
      </c>
      <c r="Q143" s="145">
        <f t="shared" si="57"/>
        <v>0</v>
      </c>
    </row>
    <row r="144" spans="1:17" s="23" customFormat="1" ht="36" hidden="1">
      <c r="A144" s="5" t="s">
        <v>44</v>
      </c>
      <c r="B144" s="18"/>
      <c r="C144" s="17"/>
      <c r="D144" s="19" t="s">
        <v>45</v>
      </c>
      <c r="E144" s="145">
        <f>E145</f>
        <v>1683</v>
      </c>
      <c r="F144" s="145">
        <f>F145</f>
        <v>1683</v>
      </c>
      <c r="G144" s="145">
        <f aca="true" t="shared" si="58" ref="G144:Q145">G145</f>
        <v>0</v>
      </c>
      <c r="H144" s="145">
        <f t="shared" si="58"/>
        <v>0</v>
      </c>
      <c r="I144" s="155">
        <f t="shared" si="58"/>
        <v>0</v>
      </c>
      <c r="J144" s="145">
        <f t="shared" si="58"/>
        <v>0</v>
      </c>
      <c r="K144" s="145">
        <f t="shared" si="58"/>
        <v>0</v>
      </c>
      <c r="L144" s="145">
        <f t="shared" si="58"/>
        <v>0</v>
      </c>
      <c r="M144" s="145">
        <f t="shared" si="58"/>
        <v>0</v>
      </c>
      <c r="N144" s="206">
        <f t="shared" si="58"/>
        <v>0</v>
      </c>
      <c r="O144" s="145">
        <f t="shared" si="58"/>
        <v>0</v>
      </c>
      <c r="P144" s="145">
        <f t="shared" si="58"/>
        <v>0</v>
      </c>
      <c r="Q144" s="145">
        <f t="shared" si="58"/>
        <v>0</v>
      </c>
    </row>
    <row r="145" spans="1:17" s="23" customFormat="1" ht="38.25" hidden="1">
      <c r="A145" s="5"/>
      <c r="B145" s="82" t="s">
        <v>201</v>
      </c>
      <c r="C145" s="11"/>
      <c r="D145" s="79" t="s">
        <v>114</v>
      </c>
      <c r="E145" s="113">
        <f>E146</f>
        <v>1683</v>
      </c>
      <c r="F145" s="113">
        <f>F146</f>
        <v>1683</v>
      </c>
      <c r="G145" s="113">
        <f t="shared" si="58"/>
        <v>0</v>
      </c>
      <c r="H145" s="113">
        <f t="shared" si="58"/>
        <v>0</v>
      </c>
      <c r="I145" s="113">
        <f t="shared" si="58"/>
        <v>0</v>
      </c>
      <c r="J145" s="113">
        <f t="shared" si="58"/>
        <v>0</v>
      </c>
      <c r="K145" s="113">
        <f t="shared" si="58"/>
        <v>0</v>
      </c>
      <c r="L145" s="113">
        <f t="shared" si="58"/>
        <v>0</v>
      </c>
      <c r="M145" s="113">
        <f t="shared" si="58"/>
        <v>0</v>
      </c>
      <c r="N145" s="113">
        <f t="shared" si="58"/>
        <v>0</v>
      </c>
      <c r="O145" s="113">
        <f t="shared" si="58"/>
        <v>0</v>
      </c>
      <c r="P145" s="113">
        <f t="shared" si="58"/>
        <v>0</v>
      </c>
      <c r="Q145" s="113">
        <f t="shared" si="58"/>
        <v>0</v>
      </c>
    </row>
    <row r="146" spans="1:17" s="23" customFormat="1" ht="71.25" customHeight="1" hidden="1">
      <c r="A146" s="5"/>
      <c r="B146" s="100" t="s">
        <v>202</v>
      </c>
      <c r="C146" s="50"/>
      <c r="D146" s="80" t="s">
        <v>499</v>
      </c>
      <c r="E146" s="97">
        <f>E147+E154</f>
        <v>1683</v>
      </c>
      <c r="F146" s="97">
        <f>F147+F154</f>
        <v>1683</v>
      </c>
      <c r="G146" s="87">
        <f aca="true" t="shared" si="59" ref="G146:Q146">G147+G154</f>
        <v>0</v>
      </c>
      <c r="H146" s="87">
        <f t="shared" si="59"/>
        <v>0</v>
      </c>
      <c r="I146" s="89">
        <f t="shared" si="59"/>
        <v>0</v>
      </c>
      <c r="J146" s="87">
        <f t="shared" si="59"/>
        <v>0</v>
      </c>
      <c r="K146" s="87">
        <f t="shared" si="59"/>
        <v>0</v>
      </c>
      <c r="L146" s="87">
        <f t="shared" si="59"/>
        <v>0</v>
      </c>
      <c r="M146" s="87">
        <f t="shared" si="59"/>
        <v>0</v>
      </c>
      <c r="N146" s="203">
        <f t="shared" si="59"/>
        <v>0</v>
      </c>
      <c r="O146" s="87">
        <f t="shared" si="59"/>
        <v>0</v>
      </c>
      <c r="P146" s="87">
        <f t="shared" si="59"/>
        <v>0</v>
      </c>
      <c r="Q146" s="87">
        <f t="shared" si="59"/>
        <v>0</v>
      </c>
    </row>
    <row r="147" spans="1:17" s="23" customFormat="1" ht="59.25" customHeight="1" hidden="1">
      <c r="A147" s="5"/>
      <c r="B147" s="85" t="s">
        <v>203</v>
      </c>
      <c r="C147" s="50"/>
      <c r="D147" s="72" t="s">
        <v>204</v>
      </c>
      <c r="E147" s="97">
        <f>E148+E150+E152</f>
        <v>1683</v>
      </c>
      <c r="F147" s="97">
        <f>F148+F150+F152</f>
        <v>1683</v>
      </c>
      <c r="G147" s="87">
        <f aca="true" t="shared" si="60" ref="G147:Q147">G148+G150+G152</f>
        <v>0</v>
      </c>
      <c r="H147" s="87">
        <f t="shared" si="60"/>
        <v>0</v>
      </c>
      <c r="I147" s="89">
        <f t="shared" si="60"/>
        <v>0</v>
      </c>
      <c r="J147" s="87">
        <f t="shared" si="60"/>
        <v>0</v>
      </c>
      <c r="K147" s="87">
        <f t="shared" si="60"/>
        <v>0</v>
      </c>
      <c r="L147" s="87">
        <f t="shared" si="60"/>
        <v>0</v>
      </c>
      <c r="M147" s="87">
        <f t="shared" si="60"/>
        <v>0</v>
      </c>
      <c r="N147" s="203">
        <f t="shared" si="60"/>
        <v>0</v>
      </c>
      <c r="O147" s="87">
        <f t="shared" si="60"/>
        <v>0</v>
      </c>
      <c r="P147" s="87">
        <f t="shared" si="60"/>
        <v>0</v>
      </c>
      <c r="Q147" s="87">
        <f t="shared" si="60"/>
        <v>0</v>
      </c>
    </row>
    <row r="148" spans="1:17" s="23" customFormat="1" ht="48" customHeight="1" hidden="1">
      <c r="A148" s="5"/>
      <c r="B148" s="85" t="s">
        <v>205</v>
      </c>
      <c r="C148" s="50"/>
      <c r="D148" s="72" t="s">
        <v>206</v>
      </c>
      <c r="E148" s="97">
        <f>E149</f>
        <v>0</v>
      </c>
      <c r="F148" s="97">
        <f aca="true" t="shared" si="61" ref="F148:Q148">F149</f>
        <v>0</v>
      </c>
      <c r="G148" s="87">
        <f t="shared" si="61"/>
        <v>0</v>
      </c>
      <c r="H148" s="87">
        <f t="shared" si="61"/>
        <v>0</v>
      </c>
      <c r="I148" s="89">
        <f t="shared" si="61"/>
        <v>0</v>
      </c>
      <c r="J148" s="87">
        <f t="shared" si="61"/>
        <v>0</v>
      </c>
      <c r="K148" s="87">
        <f t="shared" si="61"/>
        <v>0</v>
      </c>
      <c r="L148" s="87">
        <f t="shared" si="61"/>
        <v>0</v>
      </c>
      <c r="M148" s="87">
        <f t="shared" si="61"/>
        <v>0</v>
      </c>
      <c r="N148" s="203">
        <f t="shared" si="61"/>
        <v>0</v>
      </c>
      <c r="O148" s="87">
        <f t="shared" si="61"/>
        <v>0</v>
      </c>
      <c r="P148" s="87">
        <f t="shared" si="61"/>
        <v>0</v>
      </c>
      <c r="Q148" s="87">
        <f t="shared" si="61"/>
        <v>0</v>
      </c>
    </row>
    <row r="149" spans="1:17" s="20" customFormat="1" ht="28.5" customHeight="1" hidden="1">
      <c r="A149" s="17"/>
      <c r="B149" s="85"/>
      <c r="C149" s="50" t="s">
        <v>3</v>
      </c>
      <c r="D149" s="86" t="s">
        <v>98</v>
      </c>
      <c r="E149" s="97"/>
      <c r="F149" s="111">
        <f>E149+SUM(G149:Q149)</f>
        <v>0</v>
      </c>
      <c r="G149" s="87"/>
      <c r="H149" s="87"/>
      <c r="I149" s="188"/>
      <c r="J149" s="88"/>
      <c r="K149" s="87"/>
      <c r="L149" s="87"/>
      <c r="M149" s="87"/>
      <c r="N149" s="203"/>
      <c r="O149" s="87"/>
      <c r="P149" s="87"/>
      <c r="Q149" s="87"/>
    </row>
    <row r="150" spans="1:17" s="20" customFormat="1" ht="47.25" customHeight="1" hidden="1">
      <c r="A150" s="17"/>
      <c r="B150" s="85" t="s">
        <v>207</v>
      </c>
      <c r="C150" s="50"/>
      <c r="D150" s="101" t="s">
        <v>208</v>
      </c>
      <c r="E150" s="97">
        <f>E151</f>
        <v>0</v>
      </c>
      <c r="F150" s="97">
        <f aca="true" t="shared" si="62" ref="F150:Q150">F151</f>
        <v>0</v>
      </c>
      <c r="G150" s="87">
        <f t="shared" si="62"/>
        <v>0</v>
      </c>
      <c r="H150" s="87">
        <f t="shared" si="62"/>
        <v>0</v>
      </c>
      <c r="I150" s="89">
        <f t="shared" si="62"/>
        <v>0</v>
      </c>
      <c r="J150" s="87">
        <f t="shared" si="62"/>
        <v>0</v>
      </c>
      <c r="K150" s="87">
        <f t="shared" si="62"/>
        <v>0</v>
      </c>
      <c r="L150" s="87">
        <f t="shared" si="62"/>
        <v>0</v>
      </c>
      <c r="M150" s="87">
        <f t="shared" si="62"/>
        <v>0</v>
      </c>
      <c r="N150" s="203">
        <f t="shared" si="62"/>
        <v>0</v>
      </c>
      <c r="O150" s="87">
        <f t="shared" si="62"/>
        <v>0</v>
      </c>
      <c r="P150" s="87">
        <f t="shared" si="62"/>
        <v>0</v>
      </c>
      <c r="Q150" s="87">
        <f t="shared" si="62"/>
        <v>0</v>
      </c>
    </row>
    <row r="151" spans="1:17" s="20" customFormat="1" ht="36" customHeight="1" hidden="1">
      <c r="A151" s="17"/>
      <c r="B151" s="85"/>
      <c r="C151" s="50" t="s">
        <v>3</v>
      </c>
      <c r="D151" s="86" t="s">
        <v>98</v>
      </c>
      <c r="E151" s="97"/>
      <c r="F151" s="111">
        <f>E151+SUM(G151:Q151)</f>
        <v>0</v>
      </c>
      <c r="G151" s="87"/>
      <c r="H151" s="87"/>
      <c r="I151" s="188"/>
      <c r="J151" s="88"/>
      <c r="K151" s="87"/>
      <c r="L151" s="87"/>
      <c r="M151" s="87"/>
      <c r="N151" s="203"/>
      <c r="O151" s="87"/>
      <c r="P151" s="87"/>
      <c r="Q151" s="87"/>
    </row>
    <row r="152" spans="1:17" s="20" customFormat="1" ht="51" hidden="1">
      <c r="A152" s="17"/>
      <c r="B152" s="85" t="s">
        <v>479</v>
      </c>
      <c r="C152" s="50"/>
      <c r="D152" s="72" t="s">
        <v>592</v>
      </c>
      <c r="E152" s="97">
        <f>E153</f>
        <v>1683</v>
      </c>
      <c r="F152" s="97">
        <f aca="true" t="shared" si="63" ref="F152:Q152">F153</f>
        <v>1683</v>
      </c>
      <c r="G152" s="87">
        <f t="shared" si="63"/>
        <v>0</v>
      </c>
      <c r="H152" s="87">
        <f t="shared" si="63"/>
        <v>0</v>
      </c>
      <c r="I152" s="89">
        <f t="shared" si="63"/>
        <v>0</v>
      </c>
      <c r="J152" s="87">
        <f t="shared" si="63"/>
        <v>0</v>
      </c>
      <c r="K152" s="87">
        <f t="shared" si="63"/>
        <v>0</v>
      </c>
      <c r="L152" s="87">
        <f t="shared" si="63"/>
        <v>0</v>
      </c>
      <c r="M152" s="87">
        <f t="shared" si="63"/>
        <v>0</v>
      </c>
      <c r="N152" s="203">
        <f t="shared" si="63"/>
        <v>0</v>
      </c>
      <c r="O152" s="87">
        <f t="shared" si="63"/>
        <v>0</v>
      </c>
      <c r="P152" s="87">
        <f t="shared" si="63"/>
        <v>0</v>
      </c>
      <c r="Q152" s="87">
        <f t="shared" si="63"/>
        <v>0</v>
      </c>
    </row>
    <row r="153" spans="1:17" s="20" customFormat="1" ht="27.75" customHeight="1" hidden="1">
      <c r="A153" s="17"/>
      <c r="B153" s="85"/>
      <c r="C153" s="50" t="s">
        <v>9</v>
      </c>
      <c r="D153" s="134" t="s">
        <v>39</v>
      </c>
      <c r="E153" s="97">
        <v>1683</v>
      </c>
      <c r="F153" s="111">
        <f>E153+SUM(G153:Q153)</f>
        <v>1683</v>
      </c>
      <c r="G153" s="87"/>
      <c r="H153" s="87"/>
      <c r="I153" s="188"/>
      <c r="J153" s="88"/>
      <c r="K153" s="87"/>
      <c r="L153" s="87"/>
      <c r="M153" s="87"/>
      <c r="N153" s="203"/>
      <c r="O153" s="87"/>
      <c r="P153" s="87"/>
      <c r="Q153" s="87"/>
    </row>
    <row r="154" spans="1:17" s="20" customFormat="1" ht="27.75" customHeight="1" hidden="1">
      <c r="A154" s="17"/>
      <c r="B154" s="85" t="s">
        <v>209</v>
      </c>
      <c r="C154" s="50"/>
      <c r="D154" s="134" t="s">
        <v>211</v>
      </c>
      <c r="E154" s="97">
        <f>E155+E157</f>
        <v>0</v>
      </c>
      <c r="F154" s="97">
        <f aca="true" t="shared" si="64" ref="F154:Q154">F155+F157</f>
        <v>0</v>
      </c>
      <c r="G154" s="97">
        <f t="shared" si="64"/>
        <v>0</v>
      </c>
      <c r="H154" s="97">
        <f t="shared" si="64"/>
        <v>0</v>
      </c>
      <c r="I154" s="114">
        <f t="shared" si="64"/>
        <v>0</v>
      </c>
      <c r="J154" s="97">
        <f t="shared" si="64"/>
        <v>0</v>
      </c>
      <c r="K154" s="97">
        <f t="shared" si="64"/>
        <v>0</v>
      </c>
      <c r="L154" s="97">
        <f t="shared" si="64"/>
        <v>0</v>
      </c>
      <c r="M154" s="97">
        <f t="shared" si="64"/>
        <v>0</v>
      </c>
      <c r="N154" s="205">
        <f t="shared" si="64"/>
        <v>0</v>
      </c>
      <c r="O154" s="97">
        <f t="shared" si="64"/>
        <v>0</v>
      </c>
      <c r="P154" s="97">
        <f t="shared" si="64"/>
        <v>0</v>
      </c>
      <c r="Q154" s="97">
        <f t="shared" si="64"/>
        <v>0</v>
      </c>
    </row>
    <row r="155" spans="1:17" s="20" customFormat="1" ht="27.75" customHeight="1" hidden="1">
      <c r="A155" s="17"/>
      <c r="B155" s="85" t="s">
        <v>210</v>
      </c>
      <c r="C155" s="50"/>
      <c r="D155" s="134" t="s">
        <v>212</v>
      </c>
      <c r="E155" s="97">
        <f>E156</f>
        <v>0</v>
      </c>
      <c r="F155" s="97">
        <f aca="true" t="shared" si="65" ref="F155:Q155">F156</f>
        <v>0</v>
      </c>
      <c r="G155" s="87">
        <f t="shared" si="65"/>
        <v>0</v>
      </c>
      <c r="H155" s="87">
        <f t="shared" si="65"/>
        <v>0</v>
      </c>
      <c r="I155" s="89">
        <f t="shared" si="65"/>
        <v>0</v>
      </c>
      <c r="J155" s="87">
        <f t="shared" si="65"/>
        <v>0</v>
      </c>
      <c r="K155" s="87">
        <f t="shared" si="65"/>
        <v>0</v>
      </c>
      <c r="L155" s="87">
        <f t="shared" si="65"/>
        <v>0</v>
      </c>
      <c r="M155" s="87">
        <f t="shared" si="65"/>
        <v>0</v>
      </c>
      <c r="N155" s="203">
        <f t="shared" si="65"/>
        <v>0</v>
      </c>
      <c r="O155" s="87">
        <f t="shared" si="65"/>
        <v>0</v>
      </c>
      <c r="P155" s="87">
        <f t="shared" si="65"/>
        <v>0</v>
      </c>
      <c r="Q155" s="87">
        <f t="shared" si="65"/>
        <v>0</v>
      </c>
    </row>
    <row r="156" spans="1:17" s="20" customFormat="1" ht="27.75" customHeight="1" hidden="1">
      <c r="A156" s="17"/>
      <c r="B156" s="85"/>
      <c r="C156" s="50" t="s">
        <v>3</v>
      </c>
      <c r="D156" s="86" t="s">
        <v>98</v>
      </c>
      <c r="E156" s="97"/>
      <c r="F156" s="111">
        <f>E156+SUM(G156:Q156)</f>
        <v>0</v>
      </c>
      <c r="G156" s="87"/>
      <c r="H156" s="87"/>
      <c r="I156" s="188"/>
      <c r="J156" s="88"/>
      <c r="K156" s="87"/>
      <c r="L156" s="87"/>
      <c r="M156" s="87"/>
      <c r="N156" s="203"/>
      <c r="O156" s="87"/>
      <c r="P156" s="87"/>
      <c r="Q156" s="87"/>
    </row>
    <row r="157" spans="1:17" s="23" customFormat="1" ht="25.5" hidden="1">
      <c r="A157" s="17"/>
      <c r="B157" s="85" t="s">
        <v>213</v>
      </c>
      <c r="C157" s="50"/>
      <c r="D157" s="86" t="s">
        <v>214</v>
      </c>
      <c r="E157" s="97">
        <f aca="true" t="shared" si="66" ref="E157:Q157">E158</f>
        <v>0</v>
      </c>
      <c r="F157" s="97">
        <f t="shared" si="66"/>
        <v>0</v>
      </c>
      <c r="G157" s="87">
        <f t="shared" si="66"/>
        <v>0</v>
      </c>
      <c r="H157" s="87">
        <f t="shared" si="66"/>
        <v>0</v>
      </c>
      <c r="I157" s="89">
        <f t="shared" si="66"/>
        <v>0</v>
      </c>
      <c r="J157" s="87">
        <f t="shared" si="66"/>
        <v>0</v>
      </c>
      <c r="K157" s="87">
        <f t="shared" si="66"/>
        <v>0</v>
      </c>
      <c r="L157" s="87">
        <f t="shared" si="66"/>
        <v>0</v>
      </c>
      <c r="M157" s="87">
        <f t="shared" si="66"/>
        <v>0</v>
      </c>
      <c r="N157" s="203">
        <f t="shared" si="66"/>
        <v>0</v>
      </c>
      <c r="O157" s="87">
        <f t="shared" si="66"/>
        <v>0</v>
      </c>
      <c r="P157" s="87">
        <f t="shared" si="66"/>
        <v>0</v>
      </c>
      <c r="Q157" s="87">
        <f t="shared" si="66"/>
        <v>0</v>
      </c>
    </row>
    <row r="158" spans="1:17" s="23" customFormat="1" ht="25.5" hidden="1">
      <c r="A158" s="17"/>
      <c r="B158" s="85"/>
      <c r="C158" s="50" t="s">
        <v>3</v>
      </c>
      <c r="D158" s="86" t="s">
        <v>98</v>
      </c>
      <c r="E158" s="97"/>
      <c r="F158" s="111">
        <f>E158+SUM(G158:Q158)</f>
        <v>0</v>
      </c>
      <c r="G158" s="87"/>
      <c r="H158" s="87"/>
      <c r="I158" s="188"/>
      <c r="J158" s="88"/>
      <c r="K158" s="87"/>
      <c r="L158" s="87"/>
      <c r="M158" s="87"/>
      <c r="N158" s="203"/>
      <c r="O158" s="87"/>
      <c r="P158" s="87"/>
      <c r="Q158" s="87"/>
    </row>
    <row r="159" spans="1:17" s="23" customFormat="1" ht="12" hidden="1">
      <c r="A159" s="5" t="s">
        <v>46</v>
      </c>
      <c r="B159" s="18"/>
      <c r="C159" s="17"/>
      <c r="D159" s="13" t="s">
        <v>47</v>
      </c>
      <c r="E159" s="145">
        <f>E160</f>
        <v>450</v>
      </c>
      <c r="F159" s="145">
        <f aca="true" t="shared" si="67" ref="F159:Q160">F160</f>
        <v>450</v>
      </c>
      <c r="G159" s="24">
        <f t="shared" si="67"/>
        <v>0</v>
      </c>
      <c r="H159" s="24">
        <f t="shared" si="67"/>
        <v>0</v>
      </c>
      <c r="I159" s="193">
        <f t="shared" si="67"/>
        <v>0</v>
      </c>
      <c r="J159" s="24">
        <f t="shared" si="67"/>
        <v>0</v>
      </c>
      <c r="K159" s="24">
        <f t="shared" si="67"/>
        <v>0</v>
      </c>
      <c r="L159" s="24">
        <f t="shared" si="67"/>
        <v>0</v>
      </c>
      <c r="M159" s="24">
        <f t="shared" si="67"/>
        <v>0</v>
      </c>
      <c r="N159" s="211">
        <f t="shared" si="67"/>
        <v>0</v>
      </c>
      <c r="O159" s="24">
        <f t="shared" si="67"/>
        <v>0</v>
      </c>
      <c r="P159" s="24">
        <f t="shared" si="67"/>
        <v>0</v>
      </c>
      <c r="Q159" s="24">
        <f t="shared" si="67"/>
        <v>0</v>
      </c>
    </row>
    <row r="160" spans="1:17" s="23" customFormat="1" ht="38.25" hidden="1">
      <c r="A160" s="17"/>
      <c r="B160" s="82" t="s">
        <v>201</v>
      </c>
      <c r="C160" s="11"/>
      <c r="D160" s="79" t="s">
        <v>114</v>
      </c>
      <c r="E160" s="113">
        <f>E161</f>
        <v>450</v>
      </c>
      <c r="F160" s="113">
        <f t="shared" si="67"/>
        <v>450</v>
      </c>
      <c r="G160" s="91">
        <f t="shared" si="67"/>
        <v>0</v>
      </c>
      <c r="H160" s="91">
        <f t="shared" si="67"/>
        <v>0</v>
      </c>
      <c r="I160" s="95">
        <f t="shared" si="67"/>
        <v>0</v>
      </c>
      <c r="J160" s="91">
        <f t="shared" si="67"/>
        <v>0</v>
      </c>
      <c r="K160" s="91">
        <f t="shared" si="67"/>
        <v>0</v>
      </c>
      <c r="L160" s="91">
        <f t="shared" si="67"/>
        <v>0</v>
      </c>
      <c r="M160" s="91">
        <f t="shared" si="67"/>
        <v>0</v>
      </c>
      <c r="N160" s="158">
        <f t="shared" si="67"/>
        <v>0</v>
      </c>
      <c r="O160" s="91">
        <f t="shared" si="67"/>
        <v>0</v>
      </c>
      <c r="P160" s="91">
        <f t="shared" si="67"/>
        <v>0</v>
      </c>
      <c r="Q160" s="91">
        <f t="shared" si="67"/>
        <v>0</v>
      </c>
    </row>
    <row r="161" spans="1:17" s="23" customFormat="1" ht="25.5" hidden="1">
      <c r="A161" s="17"/>
      <c r="B161" s="100" t="s">
        <v>215</v>
      </c>
      <c r="C161" s="50"/>
      <c r="D161" s="80" t="s">
        <v>115</v>
      </c>
      <c r="E161" s="97">
        <f>E162+E165+E170</f>
        <v>450</v>
      </c>
      <c r="F161" s="97">
        <f aca="true" t="shared" si="68" ref="F161:Q161">F162+F165+F170</f>
        <v>450</v>
      </c>
      <c r="G161" s="97">
        <f t="shared" si="68"/>
        <v>0</v>
      </c>
      <c r="H161" s="97">
        <f t="shared" si="68"/>
        <v>0</v>
      </c>
      <c r="I161" s="114">
        <f t="shared" si="68"/>
        <v>0</v>
      </c>
      <c r="J161" s="97">
        <f t="shared" si="68"/>
        <v>0</v>
      </c>
      <c r="K161" s="97">
        <f t="shared" si="68"/>
        <v>0</v>
      </c>
      <c r="L161" s="97">
        <f t="shared" si="68"/>
        <v>0</v>
      </c>
      <c r="M161" s="97">
        <f t="shared" si="68"/>
        <v>0</v>
      </c>
      <c r="N161" s="205">
        <f t="shared" si="68"/>
        <v>0</v>
      </c>
      <c r="O161" s="97">
        <f t="shared" si="68"/>
        <v>0</v>
      </c>
      <c r="P161" s="97">
        <f t="shared" si="68"/>
        <v>0</v>
      </c>
      <c r="Q161" s="97">
        <f t="shared" si="68"/>
        <v>0</v>
      </c>
    </row>
    <row r="162" spans="1:17" s="23" customFormat="1" ht="25.5" hidden="1">
      <c r="A162" s="17"/>
      <c r="B162" s="85" t="s">
        <v>219</v>
      </c>
      <c r="C162" s="50"/>
      <c r="D162" s="72" t="s">
        <v>220</v>
      </c>
      <c r="E162" s="97">
        <f>E163</f>
        <v>80</v>
      </c>
      <c r="F162" s="97">
        <f aca="true" t="shared" si="69" ref="F162:Q163">F163</f>
        <v>80</v>
      </c>
      <c r="G162" s="87">
        <f t="shared" si="69"/>
        <v>0</v>
      </c>
      <c r="H162" s="87">
        <f t="shared" si="69"/>
        <v>0</v>
      </c>
      <c r="I162" s="89">
        <f t="shared" si="69"/>
        <v>0</v>
      </c>
      <c r="J162" s="87">
        <f t="shared" si="69"/>
        <v>0</v>
      </c>
      <c r="K162" s="87">
        <f t="shared" si="69"/>
        <v>0</v>
      </c>
      <c r="L162" s="87">
        <f t="shared" si="69"/>
        <v>0</v>
      </c>
      <c r="M162" s="87">
        <f t="shared" si="69"/>
        <v>0</v>
      </c>
      <c r="N162" s="203">
        <f t="shared" si="69"/>
        <v>0</v>
      </c>
      <c r="O162" s="87">
        <f t="shared" si="69"/>
        <v>0</v>
      </c>
      <c r="P162" s="87">
        <f t="shared" si="69"/>
        <v>0</v>
      </c>
      <c r="Q162" s="87">
        <f t="shared" si="69"/>
        <v>0</v>
      </c>
    </row>
    <row r="163" spans="1:17" s="23" customFormat="1" ht="25.5" hidden="1">
      <c r="A163" s="17"/>
      <c r="B163" s="85" t="s">
        <v>550</v>
      </c>
      <c r="C163" s="50"/>
      <c r="D163" s="72" t="s">
        <v>549</v>
      </c>
      <c r="E163" s="97">
        <f>E164</f>
        <v>80</v>
      </c>
      <c r="F163" s="97">
        <f t="shared" si="69"/>
        <v>80</v>
      </c>
      <c r="G163" s="87">
        <f t="shared" si="69"/>
        <v>0</v>
      </c>
      <c r="H163" s="87">
        <f t="shared" si="69"/>
        <v>0</v>
      </c>
      <c r="I163" s="89">
        <f t="shared" si="69"/>
        <v>0</v>
      </c>
      <c r="J163" s="87">
        <f t="shared" si="69"/>
        <v>0</v>
      </c>
      <c r="K163" s="87">
        <f t="shared" si="69"/>
        <v>0</v>
      </c>
      <c r="L163" s="87">
        <f t="shared" si="69"/>
        <v>0</v>
      </c>
      <c r="M163" s="87">
        <f t="shared" si="69"/>
        <v>0</v>
      </c>
      <c r="N163" s="203">
        <f t="shared" si="69"/>
        <v>0</v>
      </c>
      <c r="O163" s="87">
        <f t="shared" si="69"/>
        <v>0</v>
      </c>
      <c r="P163" s="87">
        <f t="shared" si="69"/>
        <v>0</v>
      </c>
      <c r="Q163" s="87">
        <f t="shared" si="69"/>
        <v>0</v>
      </c>
    </row>
    <row r="164" spans="1:17" s="23" customFormat="1" ht="25.5" hidden="1">
      <c r="A164" s="17"/>
      <c r="B164" s="85"/>
      <c r="C164" s="50" t="s">
        <v>3</v>
      </c>
      <c r="D164" s="86" t="s">
        <v>98</v>
      </c>
      <c r="E164" s="97">
        <v>80</v>
      </c>
      <c r="F164" s="111">
        <f>E164+SUM(G164:Q164)</f>
        <v>80</v>
      </c>
      <c r="G164" s="87"/>
      <c r="H164" s="87"/>
      <c r="I164" s="188"/>
      <c r="J164" s="88"/>
      <c r="K164" s="87"/>
      <c r="L164" s="87"/>
      <c r="M164" s="87"/>
      <c r="N164" s="203"/>
      <c r="O164" s="87"/>
      <c r="P164" s="87"/>
      <c r="Q164" s="87"/>
    </row>
    <row r="165" spans="1:17" s="23" customFormat="1" ht="38.25" hidden="1">
      <c r="A165" s="17"/>
      <c r="B165" s="85" t="s">
        <v>225</v>
      </c>
      <c r="C165" s="50"/>
      <c r="D165" s="86" t="s">
        <v>500</v>
      </c>
      <c r="E165" s="97">
        <f>E166+E168</f>
        <v>180</v>
      </c>
      <c r="F165" s="97">
        <f aca="true" t="shared" si="70" ref="F165:Q165">F166+F168</f>
        <v>180</v>
      </c>
      <c r="G165" s="97">
        <f t="shared" si="70"/>
        <v>0</v>
      </c>
      <c r="H165" s="97">
        <f t="shared" si="70"/>
        <v>0</v>
      </c>
      <c r="I165" s="97">
        <f t="shared" si="70"/>
        <v>0</v>
      </c>
      <c r="J165" s="97">
        <f t="shared" si="70"/>
        <v>0</v>
      </c>
      <c r="K165" s="97">
        <f t="shared" si="70"/>
        <v>0</v>
      </c>
      <c r="L165" s="97">
        <f t="shared" si="70"/>
        <v>0</v>
      </c>
      <c r="M165" s="97">
        <f t="shared" si="70"/>
        <v>0</v>
      </c>
      <c r="N165" s="97">
        <f t="shared" si="70"/>
        <v>0</v>
      </c>
      <c r="O165" s="97">
        <f t="shared" si="70"/>
        <v>0</v>
      </c>
      <c r="P165" s="97">
        <f t="shared" si="70"/>
        <v>0</v>
      </c>
      <c r="Q165" s="97">
        <f t="shared" si="70"/>
        <v>0</v>
      </c>
    </row>
    <row r="166" spans="1:17" s="23" customFormat="1" ht="76.5" hidden="1">
      <c r="A166" s="17"/>
      <c r="B166" s="85" t="s">
        <v>551</v>
      </c>
      <c r="C166" s="50"/>
      <c r="D166" s="72" t="s">
        <v>552</v>
      </c>
      <c r="E166" s="97">
        <f>E167</f>
        <v>30</v>
      </c>
      <c r="F166" s="97">
        <f aca="true" t="shared" si="71" ref="F166:Q166">F167</f>
        <v>30</v>
      </c>
      <c r="G166" s="87">
        <f t="shared" si="71"/>
        <v>0</v>
      </c>
      <c r="H166" s="87">
        <f t="shared" si="71"/>
        <v>0</v>
      </c>
      <c r="I166" s="89">
        <f t="shared" si="71"/>
        <v>0</v>
      </c>
      <c r="J166" s="87">
        <f t="shared" si="71"/>
        <v>0</v>
      </c>
      <c r="K166" s="87">
        <f t="shared" si="71"/>
        <v>0</v>
      </c>
      <c r="L166" s="87">
        <f t="shared" si="71"/>
        <v>0</v>
      </c>
      <c r="M166" s="87">
        <f t="shared" si="71"/>
        <v>0</v>
      </c>
      <c r="N166" s="203">
        <f t="shared" si="71"/>
        <v>0</v>
      </c>
      <c r="O166" s="87">
        <f t="shared" si="71"/>
        <v>0</v>
      </c>
      <c r="P166" s="87">
        <f t="shared" si="71"/>
        <v>0</v>
      </c>
      <c r="Q166" s="87">
        <f t="shared" si="71"/>
        <v>0</v>
      </c>
    </row>
    <row r="167" spans="1:17" s="23" customFormat="1" ht="25.5" hidden="1">
      <c r="A167" s="17"/>
      <c r="B167" s="85"/>
      <c r="C167" s="50" t="s">
        <v>3</v>
      </c>
      <c r="D167" s="86" t="s">
        <v>98</v>
      </c>
      <c r="E167" s="97">
        <v>30</v>
      </c>
      <c r="F167" s="111">
        <f>E167+SUM(G167:Q167)</f>
        <v>30</v>
      </c>
      <c r="G167" s="87"/>
      <c r="H167" s="87"/>
      <c r="I167" s="89"/>
      <c r="J167" s="87"/>
      <c r="K167" s="87"/>
      <c r="L167" s="87"/>
      <c r="M167" s="87"/>
      <c r="N167" s="203"/>
      <c r="O167" s="87"/>
      <c r="P167" s="87"/>
      <c r="Q167" s="87"/>
    </row>
    <row r="168" spans="1:17" s="23" customFormat="1" ht="12.75" hidden="1">
      <c r="A168" s="17"/>
      <c r="B168" s="85" t="s">
        <v>538</v>
      </c>
      <c r="C168" s="50"/>
      <c r="D168" s="86" t="s">
        <v>539</v>
      </c>
      <c r="E168" s="97">
        <f>E169</f>
        <v>150</v>
      </c>
      <c r="F168" s="97">
        <f aca="true" t="shared" si="72" ref="F168:Q168">F169</f>
        <v>150</v>
      </c>
      <c r="G168" s="97">
        <f t="shared" si="72"/>
        <v>0</v>
      </c>
      <c r="H168" s="97">
        <f t="shared" si="72"/>
        <v>0</v>
      </c>
      <c r="I168" s="97">
        <f t="shared" si="72"/>
        <v>0</v>
      </c>
      <c r="J168" s="97">
        <f t="shared" si="72"/>
        <v>0</v>
      </c>
      <c r="K168" s="97">
        <f t="shared" si="72"/>
        <v>0</v>
      </c>
      <c r="L168" s="97">
        <f t="shared" si="72"/>
        <v>0</v>
      </c>
      <c r="M168" s="97">
        <f t="shared" si="72"/>
        <v>0</v>
      </c>
      <c r="N168" s="97">
        <f t="shared" si="72"/>
        <v>0</v>
      </c>
      <c r="O168" s="97">
        <f t="shared" si="72"/>
        <v>0</v>
      </c>
      <c r="P168" s="97">
        <f t="shared" si="72"/>
        <v>0</v>
      </c>
      <c r="Q168" s="97">
        <f t="shared" si="72"/>
        <v>0</v>
      </c>
    </row>
    <row r="169" spans="1:17" s="23" customFormat="1" ht="25.5" hidden="1">
      <c r="A169" s="17"/>
      <c r="B169" s="85"/>
      <c r="C169" s="50" t="s">
        <v>3</v>
      </c>
      <c r="D169" s="86" t="s">
        <v>98</v>
      </c>
      <c r="E169" s="97">
        <v>150</v>
      </c>
      <c r="F169" s="111">
        <f>E169+SUM(G169:Q169)</f>
        <v>150</v>
      </c>
      <c r="G169" s="87"/>
      <c r="H169" s="87"/>
      <c r="I169" s="89"/>
      <c r="J169" s="87"/>
      <c r="K169" s="87"/>
      <c r="L169" s="87"/>
      <c r="M169" s="87"/>
      <c r="N169" s="203"/>
      <c r="O169" s="87"/>
      <c r="P169" s="87"/>
      <c r="Q169" s="87"/>
    </row>
    <row r="170" spans="1:17" s="23" customFormat="1" ht="28.5" customHeight="1" hidden="1">
      <c r="A170" s="17"/>
      <c r="B170" s="85" t="s">
        <v>222</v>
      </c>
      <c r="C170" s="50"/>
      <c r="D170" s="72" t="s">
        <v>224</v>
      </c>
      <c r="E170" s="97">
        <f>E171</f>
        <v>190</v>
      </c>
      <c r="F170" s="97">
        <f aca="true" t="shared" si="73" ref="F170:Q171">F171</f>
        <v>190</v>
      </c>
      <c r="G170" s="97">
        <f t="shared" si="73"/>
        <v>0</v>
      </c>
      <c r="H170" s="97">
        <f t="shared" si="73"/>
        <v>0</v>
      </c>
      <c r="I170" s="114">
        <f t="shared" si="73"/>
        <v>0</v>
      </c>
      <c r="J170" s="97">
        <f t="shared" si="73"/>
        <v>0</v>
      </c>
      <c r="K170" s="97">
        <f t="shared" si="73"/>
        <v>0</v>
      </c>
      <c r="L170" s="97">
        <f t="shared" si="73"/>
        <v>0</v>
      </c>
      <c r="M170" s="97">
        <f t="shared" si="73"/>
        <v>0</v>
      </c>
      <c r="N170" s="205">
        <f t="shared" si="73"/>
        <v>0</v>
      </c>
      <c r="O170" s="97">
        <f t="shared" si="73"/>
        <v>0</v>
      </c>
      <c r="P170" s="97">
        <f t="shared" si="73"/>
        <v>0</v>
      </c>
      <c r="Q170" s="97">
        <f t="shared" si="73"/>
        <v>0</v>
      </c>
    </row>
    <row r="171" spans="1:17" s="23" customFormat="1" ht="23.25" customHeight="1" hidden="1">
      <c r="A171" s="17"/>
      <c r="B171" s="85" t="s">
        <v>223</v>
      </c>
      <c r="C171" s="50"/>
      <c r="D171" s="72" t="s">
        <v>574</v>
      </c>
      <c r="E171" s="97">
        <f>E172</f>
        <v>190</v>
      </c>
      <c r="F171" s="97">
        <f t="shared" si="73"/>
        <v>190</v>
      </c>
      <c r="G171" s="97">
        <f t="shared" si="73"/>
        <v>0</v>
      </c>
      <c r="H171" s="97">
        <f t="shared" si="73"/>
        <v>0</v>
      </c>
      <c r="I171" s="114">
        <f t="shared" si="73"/>
        <v>0</v>
      </c>
      <c r="J171" s="97">
        <f t="shared" si="73"/>
        <v>0</v>
      </c>
      <c r="K171" s="97">
        <f t="shared" si="73"/>
        <v>0</v>
      </c>
      <c r="L171" s="97">
        <f t="shared" si="73"/>
        <v>0</v>
      </c>
      <c r="M171" s="97">
        <f t="shared" si="73"/>
        <v>0</v>
      </c>
      <c r="N171" s="205">
        <f t="shared" si="73"/>
        <v>0</v>
      </c>
      <c r="O171" s="97">
        <f t="shared" si="73"/>
        <v>0</v>
      </c>
      <c r="P171" s="97">
        <f t="shared" si="73"/>
        <v>0</v>
      </c>
      <c r="Q171" s="97">
        <f t="shared" si="73"/>
        <v>0</v>
      </c>
    </row>
    <row r="172" spans="1:17" s="23" customFormat="1" ht="25.5" hidden="1">
      <c r="A172" s="17"/>
      <c r="B172" s="85"/>
      <c r="C172" s="50" t="s">
        <v>3</v>
      </c>
      <c r="D172" s="86" t="s">
        <v>98</v>
      </c>
      <c r="E172" s="97">
        <v>190</v>
      </c>
      <c r="F172" s="111">
        <f>E172+SUM(G172:Q172)</f>
        <v>190</v>
      </c>
      <c r="G172" s="87"/>
      <c r="H172" s="87"/>
      <c r="I172" s="89"/>
      <c r="J172" s="87"/>
      <c r="K172" s="87"/>
      <c r="L172" s="87"/>
      <c r="M172" s="87"/>
      <c r="N172" s="203"/>
      <c r="O172" s="87"/>
      <c r="P172" s="87"/>
      <c r="Q172" s="87"/>
    </row>
    <row r="173" spans="1:17" s="23" customFormat="1" ht="29.25" customHeight="1" hidden="1">
      <c r="A173" s="5" t="s">
        <v>522</v>
      </c>
      <c r="B173" s="85"/>
      <c r="C173" s="50"/>
      <c r="D173" s="138" t="s">
        <v>523</v>
      </c>
      <c r="E173" s="113">
        <f>E174</f>
        <v>148</v>
      </c>
      <c r="F173" s="113">
        <f aca="true" t="shared" si="74" ref="F173:Q175">F174</f>
        <v>465.50000000000006</v>
      </c>
      <c r="G173" s="113">
        <f t="shared" si="74"/>
        <v>0</v>
      </c>
      <c r="H173" s="113">
        <f t="shared" si="74"/>
        <v>279.1</v>
      </c>
      <c r="I173" s="113">
        <f t="shared" si="74"/>
        <v>38.4</v>
      </c>
      <c r="J173" s="113">
        <f t="shared" si="74"/>
        <v>0</v>
      </c>
      <c r="K173" s="113">
        <f t="shared" si="74"/>
        <v>0</v>
      </c>
      <c r="L173" s="113">
        <f t="shared" si="74"/>
        <v>0</v>
      </c>
      <c r="M173" s="97">
        <f t="shared" si="74"/>
        <v>0</v>
      </c>
      <c r="N173" s="205">
        <f t="shared" si="74"/>
        <v>0</v>
      </c>
      <c r="O173" s="97">
        <f t="shared" si="74"/>
        <v>0</v>
      </c>
      <c r="P173" s="97">
        <f t="shared" si="74"/>
        <v>0</v>
      </c>
      <c r="Q173" s="97">
        <f t="shared" si="74"/>
        <v>0</v>
      </c>
    </row>
    <row r="174" spans="1:17" s="23" customFormat="1" ht="39.75" customHeight="1" hidden="1">
      <c r="A174" s="5"/>
      <c r="B174" s="82" t="s">
        <v>201</v>
      </c>
      <c r="C174" s="11"/>
      <c r="D174" s="79" t="s">
        <v>114</v>
      </c>
      <c r="E174" s="113">
        <f>E175</f>
        <v>148</v>
      </c>
      <c r="F174" s="113">
        <f t="shared" si="74"/>
        <v>465.50000000000006</v>
      </c>
      <c r="G174" s="113">
        <f t="shared" si="74"/>
        <v>0</v>
      </c>
      <c r="H174" s="113">
        <f t="shared" si="74"/>
        <v>279.1</v>
      </c>
      <c r="I174" s="113">
        <f t="shared" si="74"/>
        <v>38.4</v>
      </c>
      <c r="J174" s="113">
        <f t="shared" si="74"/>
        <v>0</v>
      </c>
      <c r="K174" s="113">
        <f t="shared" si="74"/>
        <v>0</v>
      </c>
      <c r="L174" s="113">
        <f t="shared" si="74"/>
        <v>0</v>
      </c>
      <c r="M174" s="97">
        <f t="shared" si="74"/>
        <v>0</v>
      </c>
      <c r="N174" s="205">
        <f t="shared" si="74"/>
        <v>0</v>
      </c>
      <c r="O174" s="97">
        <f t="shared" si="74"/>
        <v>0</v>
      </c>
      <c r="P174" s="97">
        <f t="shared" si="74"/>
        <v>0</v>
      </c>
      <c r="Q174" s="97">
        <f t="shared" si="74"/>
        <v>0</v>
      </c>
    </row>
    <row r="175" spans="1:17" s="23" customFormat="1" ht="25.5" hidden="1">
      <c r="A175" s="5"/>
      <c r="B175" s="197" t="s">
        <v>481</v>
      </c>
      <c r="C175" s="170"/>
      <c r="D175" s="171" t="s">
        <v>480</v>
      </c>
      <c r="E175" s="97">
        <f>E176</f>
        <v>148</v>
      </c>
      <c r="F175" s="97">
        <f t="shared" si="74"/>
        <v>465.50000000000006</v>
      </c>
      <c r="G175" s="97">
        <f t="shared" si="74"/>
        <v>0</v>
      </c>
      <c r="H175" s="97">
        <f t="shared" si="74"/>
        <v>279.1</v>
      </c>
      <c r="I175" s="97">
        <f t="shared" si="74"/>
        <v>38.4</v>
      </c>
      <c r="J175" s="97">
        <f t="shared" si="74"/>
        <v>0</v>
      </c>
      <c r="K175" s="97">
        <f t="shared" si="74"/>
        <v>0</v>
      </c>
      <c r="L175" s="97">
        <f t="shared" si="74"/>
        <v>0</v>
      </c>
      <c r="M175" s="97">
        <f t="shared" si="74"/>
        <v>0</v>
      </c>
      <c r="N175" s="205">
        <f t="shared" si="74"/>
        <v>0</v>
      </c>
      <c r="O175" s="97">
        <f t="shared" si="74"/>
        <v>0</v>
      </c>
      <c r="P175" s="97">
        <f t="shared" si="74"/>
        <v>0</v>
      </c>
      <c r="Q175" s="97">
        <f t="shared" si="74"/>
        <v>0</v>
      </c>
    </row>
    <row r="176" spans="1:17" s="23" customFormat="1" ht="38.25" hidden="1">
      <c r="A176" s="5"/>
      <c r="B176" s="182" t="s">
        <v>482</v>
      </c>
      <c r="C176" s="132"/>
      <c r="D176" s="172" t="s">
        <v>501</v>
      </c>
      <c r="E176" s="97">
        <f>E179+E182+E186+E184+E177</f>
        <v>148</v>
      </c>
      <c r="F176" s="97">
        <f aca="true" t="shared" si="75" ref="F176:Q176">F179+F182+F186+F184+F177</f>
        <v>465.50000000000006</v>
      </c>
      <c r="G176" s="97">
        <f t="shared" si="75"/>
        <v>0</v>
      </c>
      <c r="H176" s="97">
        <f t="shared" si="75"/>
        <v>279.1</v>
      </c>
      <c r="I176" s="97">
        <f t="shared" si="75"/>
        <v>38.4</v>
      </c>
      <c r="J176" s="97">
        <f t="shared" si="75"/>
        <v>0</v>
      </c>
      <c r="K176" s="97">
        <f t="shared" si="75"/>
        <v>0</v>
      </c>
      <c r="L176" s="97">
        <f t="shared" si="75"/>
        <v>0</v>
      </c>
      <c r="M176" s="97">
        <f t="shared" si="75"/>
        <v>0</v>
      </c>
      <c r="N176" s="97">
        <f t="shared" si="75"/>
        <v>0</v>
      </c>
      <c r="O176" s="97">
        <f t="shared" si="75"/>
        <v>0</v>
      </c>
      <c r="P176" s="97">
        <f t="shared" si="75"/>
        <v>0</v>
      </c>
      <c r="Q176" s="97">
        <f t="shared" si="75"/>
        <v>0</v>
      </c>
    </row>
    <row r="177" spans="1:17" s="23" customFormat="1" ht="51" hidden="1">
      <c r="A177" s="5"/>
      <c r="B177" s="85" t="s">
        <v>600</v>
      </c>
      <c r="C177" s="132"/>
      <c r="D177" s="172" t="s">
        <v>601</v>
      </c>
      <c r="E177" s="97">
        <f>E178</f>
        <v>0</v>
      </c>
      <c r="F177" s="97">
        <f aca="true" t="shared" si="76" ref="F177:Q177">F178</f>
        <v>1.3</v>
      </c>
      <c r="G177" s="97">
        <f t="shared" si="76"/>
        <v>0</v>
      </c>
      <c r="H177" s="97">
        <f t="shared" si="76"/>
        <v>1.3</v>
      </c>
      <c r="I177" s="97">
        <f t="shared" si="76"/>
        <v>0</v>
      </c>
      <c r="J177" s="97">
        <f t="shared" si="76"/>
        <v>0</v>
      </c>
      <c r="K177" s="97">
        <f t="shared" si="76"/>
        <v>0</v>
      </c>
      <c r="L177" s="97">
        <f t="shared" si="76"/>
        <v>0</v>
      </c>
      <c r="M177" s="97">
        <f t="shared" si="76"/>
        <v>0</v>
      </c>
      <c r="N177" s="97">
        <f t="shared" si="76"/>
        <v>0</v>
      </c>
      <c r="O177" s="97">
        <f t="shared" si="76"/>
        <v>0</v>
      </c>
      <c r="P177" s="97">
        <f t="shared" si="76"/>
        <v>0</v>
      </c>
      <c r="Q177" s="97">
        <f t="shared" si="76"/>
        <v>0</v>
      </c>
    </row>
    <row r="178" spans="1:17" s="23" customFormat="1" ht="25.5" hidden="1">
      <c r="A178" s="5"/>
      <c r="B178" s="182"/>
      <c r="C178" s="132" t="s">
        <v>3</v>
      </c>
      <c r="D178" s="86" t="s">
        <v>98</v>
      </c>
      <c r="E178" s="97"/>
      <c r="F178" s="111">
        <f>E178+SUM(G178:Q178)</f>
        <v>1.3</v>
      </c>
      <c r="G178" s="97"/>
      <c r="H178" s="97">
        <v>1.3</v>
      </c>
      <c r="I178" s="97"/>
      <c r="J178" s="97"/>
      <c r="K178" s="97"/>
      <c r="L178" s="97"/>
      <c r="M178" s="97"/>
      <c r="N178" s="97"/>
      <c r="O178" s="97"/>
      <c r="P178" s="97"/>
      <c r="Q178" s="97"/>
    </row>
    <row r="179" spans="1:17" s="23" customFormat="1" ht="25.5" hidden="1">
      <c r="A179" s="5"/>
      <c r="B179" s="182" t="s">
        <v>540</v>
      </c>
      <c r="C179" s="132"/>
      <c r="D179" s="173" t="s">
        <v>610</v>
      </c>
      <c r="E179" s="97">
        <f>E180+E181</f>
        <v>30</v>
      </c>
      <c r="F179" s="97">
        <f aca="true" t="shared" si="77" ref="F179:Q179">F180+F181</f>
        <v>68.4</v>
      </c>
      <c r="G179" s="97">
        <f t="shared" si="77"/>
        <v>0</v>
      </c>
      <c r="H179" s="97">
        <f t="shared" si="77"/>
        <v>0</v>
      </c>
      <c r="I179" s="97">
        <f t="shared" si="77"/>
        <v>38.4</v>
      </c>
      <c r="J179" s="97">
        <f t="shared" si="77"/>
        <v>0</v>
      </c>
      <c r="K179" s="97">
        <f t="shared" si="77"/>
        <v>0</v>
      </c>
      <c r="L179" s="97">
        <f t="shared" si="77"/>
        <v>0</v>
      </c>
      <c r="M179" s="97">
        <f t="shared" si="77"/>
        <v>0</v>
      </c>
      <c r="N179" s="97">
        <f t="shared" si="77"/>
        <v>0</v>
      </c>
      <c r="O179" s="97">
        <f t="shared" si="77"/>
        <v>0</v>
      </c>
      <c r="P179" s="97">
        <f t="shared" si="77"/>
        <v>0</v>
      </c>
      <c r="Q179" s="97">
        <f t="shared" si="77"/>
        <v>0</v>
      </c>
    </row>
    <row r="180" spans="1:17" s="23" customFormat="1" ht="51" hidden="1">
      <c r="A180" s="5"/>
      <c r="B180" s="85"/>
      <c r="C180" s="50" t="s">
        <v>2</v>
      </c>
      <c r="D180" s="86" t="s">
        <v>97</v>
      </c>
      <c r="E180" s="97">
        <v>30</v>
      </c>
      <c r="F180" s="111">
        <f>E180+SUM(G180:Q180)</f>
        <v>57.7</v>
      </c>
      <c r="G180" s="87"/>
      <c r="H180" s="87"/>
      <c r="I180" s="87">
        <v>27.7</v>
      </c>
      <c r="J180" s="87"/>
      <c r="K180" s="87"/>
      <c r="L180" s="87"/>
      <c r="M180" s="87"/>
      <c r="N180" s="203"/>
      <c r="O180" s="87"/>
      <c r="P180" s="87"/>
      <c r="Q180" s="87"/>
    </row>
    <row r="181" spans="1:17" s="23" customFormat="1" ht="25.5" hidden="1">
      <c r="A181" s="5"/>
      <c r="B181" s="85"/>
      <c r="C181" s="50" t="s">
        <v>3</v>
      </c>
      <c r="D181" s="86" t="s">
        <v>98</v>
      </c>
      <c r="E181" s="97"/>
      <c r="F181" s="111">
        <f>E181+SUM(G181:Q181)</f>
        <v>10.7</v>
      </c>
      <c r="G181" s="87"/>
      <c r="H181" s="87"/>
      <c r="I181" s="87">
        <v>10.7</v>
      </c>
      <c r="J181" s="87"/>
      <c r="K181" s="87"/>
      <c r="L181" s="87"/>
      <c r="M181" s="87"/>
      <c r="N181" s="203"/>
      <c r="O181" s="87"/>
      <c r="P181" s="87"/>
      <c r="Q181" s="87"/>
    </row>
    <row r="182" spans="1:17" s="23" customFormat="1" ht="25.5" hidden="1">
      <c r="A182" s="5"/>
      <c r="B182" s="85" t="s">
        <v>541</v>
      </c>
      <c r="C182" s="50"/>
      <c r="D182" s="86" t="s">
        <v>535</v>
      </c>
      <c r="E182" s="97">
        <f>E183</f>
        <v>113</v>
      </c>
      <c r="F182" s="97">
        <f aca="true" t="shared" si="78" ref="F182:Q182">F183</f>
        <v>390.8</v>
      </c>
      <c r="G182" s="97">
        <f t="shared" si="78"/>
        <v>0</v>
      </c>
      <c r="H182" s="97">
        <f t="shared" si="78"/>
        <v>277.8</v>
      </c>
      <c r="I182" s="97">
        <f t="shared" si="78"/>
        <v>0</v>
      </c>
      <c r="J182" s="97">
        <f t="shared" si="78"/>
        <v>0</v>
      </c>
      <c r="K182" s="97">
        <f t="shared" si="78"/>
        <v>0</v>
      </c>
      <c r="L182" s="97">
        <f t="shared" si="78"/>
        <v>0</v>
      </c>
      <c r="M182" s="97">
        <f t="shared" si="78"/>
        <v>0</v>
      </c>
      <c r="N182" s="205">
        <f t="shared" si="78"/>
        <v>0</v>
      </c>
      <c r="O182" s="97">
        <f t="shared" si="78"/>
        <v>0</v>
      </c>
      <c r="P182" s="97">
        <f t="shared" si="78"/>
        <v>0</v>
      </c>
      <c r="Q182" s="97">
        <f t="shared" si="78"/>
        <v>0</v>
      </c>
    </row>
    <row r="183" spans="1:17" s="23" customFormat="1" ht="25.5" hidden="1">
      <c r="A183" s="5"/>
      <c r="B183" s="85"/>
      <c r="C183" s="50" t="s">
        <v>3</v>
      </c>
      <c r="D183" s="86" t="s">
        <v>98</v>
      </c>
      <c r="E183" s="87">
        <v>113</v>
      </c>
      <c r="F183" s="111">
        <f>E183+SUM(G183:Q183)</f>
        <v>390.8</v>
      </c>
      <c r="G183" s="87"/>
      <c r="H183" s="87">
        <v>277.8</v>
      </c>
      <c r="I183" s="89"/>
      <c r="J183" s="87"/>
      <c r="K183" s="87"/>
      <c r="L183" s="87"/>
      <c r="M183" s="87"/>
      <c r="N183" s="203"/>
      <c r="O183" s="87"/>
      <c r="P183" s="87"/>
      <c r="Q183" s="87"/>
    </row>
    <row r="184" spans="1:17" s="23" customFormat="1" ht="38.25" hidden="1">
      <c r="A184" s="5"/>
      <c r="B184" s="85" t="s">
        <v>542</v>
      </c>
      <c r="C184" s="50"/>
      <c r="D184" s="86" t="s">
        <v>483</v>
      </c>
      <c r="E184" s="97">
        <f>E185</f>
        <v>5</v>
      </c>
      <c r="F184" s="87">
        <f aca="true" t="shared" si="79" ref="F184:N184">F185</f>
        <v>5</v>
      </c>
      <c r="G184" s="87">
        <f t="shared" si="79"/>
        <v>0</v>
      </c>
      <c r="H184" s="87">
        <f t="shared" si="79"/>
        <v>0</v>
      </c>
      <c r="I184" s="87">
        <f t="shared" si="79"/>
        <v>0</v>
      </c>
      <c r="J184" s="87">
        <f t="shared" si="79"/>
        <v>0</v>
      </c>
      <c r="K184" s="87">
        <f t="shared" si="79"/>
        <v>0</v>
      </c>
      <c r="L184" s="87">
        <f t="shared" si="79"/>
        <v>0</v>
      </c>
      <c r="M184" s="87">
        <f t="shared" si="79"/>
        <v>0</v>
      </c>
      <c r="N184" s="87">
        <f t="shared" si="79"/>
        <v>0</v>
      </c>
      <c r="O184" s="87">
        <f>O185</f>
        <v>0</v>
      </c>
      <c r="P184" s="87">
        <f>P185</f>
        <v>0</v>
      </c>
      <c r="Q184" s="87">
        <f>Q185</f>
        <v>0</v>
      </c>
    </row>
    <row r="185" spans="1:17" s="23" customFormat="1" ht="25.5" hidden="1">
      <c r="A185" s="5"/>
      <c r="B185" s="85"/>
      <c r="C185" s="50" t="s">
        <v>3</v>
      </c>
      <c r="D185" s="86" t="s">
        <v>98</v>
      </c>
      <c r="E185" s="97">
        <v>5</v>
      </c>
      <c r="F185" s="111">
        <f>E185+SUM(G185:Q185)</f>
        <v>5</v>
      </c>
      <c r="G185" s="87"/>
      <c r="H185" s="87"/>
      <c r="I185" s="89"/>
      <c r="J185" s="87"/>
      <c r="K185" s="87"/>
      <c r="L185" s="87"/>
      <c r="M185" s="87"/>
      <c r="N185" s="203"/>
      <c r="O185" s="87"/>
      <c r="P185" s="87"/>
      <c r="Q185" s="87"/>
    </row>
    <row r="186" spans="1:17" s="23" customFormat="1" ht="12.75" hidden="1">
      <c r="A186" s="5"/>
      <c r="B186" s="85"/>
      <c r="C186" s="50"/>
      <c r="D186" s="86"/>
      <c r="E186" s="97">
        <f>E187</f>
        <v>0</v>
      </c>
      <c r="F186" s="97">
        <f aca="true" t="shared" si="80" ref="F186:Q186">F187</f>
        <v>0</v>
      </c>
      <c r="G186" s="97">
        <f t="shared" si="80"/>
        <v>0</v>
      </c>
      <c r="H186" s="97">
        <f t="shared" si="80"/>
        <v>0</v>
      </c>
      <c r="I186" s="97">
        <f t="shared" si="80"/>
        <v>0</v>
      </c>
      <c r="J186" s="97">
        <f t="shared" si="80"/>
        <v>0</v>
      </c>
      <c r="K186" s="97">
        <f t="shared" si="80"/>
        <v>0</v>
      </c>
      <c r="L186" s="97">
        <f t="shared" si="80"/>
        <v>0</v>
      </c>
      <c r="M186" s="97">
        <f t="shared" si="80"/>
        <v>0</v>
      </c>
      <c r="N186" s="205">
        <f t="shared" si="80"/>
        <v>0</v>
      </c>
      <c r="O186" s="97">
        <f t="shared" si="80"/>
        <v>0</v>
      </c>
      <c r="P186" s="97">
        <f t="shared" si="80"/>
        <v>0</v>
      </c>
      <c r="Q186" s="97">
        <f t="shared" si="80"/>
        <v>0</v>
      </c>
    </row>
    <row r="187" spans="1:17" s="23" customFormat="1" ht="12.75" hidden="1">
      <c r="A187" s="5"/>
      <c r="B187" s="85"/>
      <c r="C187" s="50"/>
      <c r="D187" s="86"/>
      <c r="E187" s="97"/>
      <c r="F187" s="111">
        <f>E187+SUM(G187:Q187)</f>
        <v>0</v>
      </c>
      <c r="G187" s="87"/>
      <c r="H187" s="87"/>
      <c r="I187" s="89"/>
      <c r="J187" s="87"/>
      <c r="K187" s="87"/>
      <c r="L187" s="87"/>
      <c r="M187" s="87"/>
      <c r="N187" s="203"/>
      <c r="O187" s="87"/>
      <c r="P187" s="87"/>
      <c r="Q187" s="87"/>
    </row>
    <row r="188" spans="1:17" s="23" customFormat="1" ht="16.5" customHeight="1" hidden="1">
      <c r="A188" s="5" t="s">
        <v>48</v>
      </c>
      <c r="B188" s="5"/>
      <c r="C188" s="5"/>
      <c r="D188" s="13" t="s">
        <v>49</v>
      </c>
      <c r="E188" s="145">
        <f>E189+E200+E216+E260</f>
        <v>41701.07</v>
      </c>
      <c r="F188" s="145">
        <f aca="true" t="shared" si="81" ref="F188:Q188">F189+F200+F216+F260</f>
        <v>78623.75024999998</v>
      </c>
      <c r="G188" s="145">
        <f t="shared" si="81"/>
        <v>0</v>
      </c>
      <c r="H188" s="145">
        <f t="shared" si="81"/>
        <v>36972.68025</v>
      </c>
      <c r="I188" s="155">
        <f t="shared" si="81"/>
        <v>-50</v>
      </c>
      <c r="J188" s="145">
        <f t="shared" si="81"/>
        <v>0</v>
      </c>
      <c r="K188" s="145">
        <f t="shared" si="81"/>
        <v>0</v>
      </c>
      <c r="L188" s="145">
        <f t="shared" si="81"/>
        <v>0</v>
      </c>
      <c r="M188" s="145">
        <f t="shared" si="81"/>
        <v>0</v>
      </c>
      <c r="N188" s="206">
        <f t="shared" si="81"/>
        <v>0</v>
      </c>
      <c r="O188" s="145">
        <f t="shared" si="81"/>
        <v>0</v>
      </c>
      <c r="P188" s="145">
        <f t="shared" si="81"/>
        <v>0</v>
      </c>
      <c r="Q188" s="145">
        <f t="shared" si="81"/>
        <v>0</v>
      </c>
    </row>
    <row r="189" spans="1:17" s="23" customFormat="1" ht="19.5" customHeight="1" hidden="1">
      <c r="A189" s="5" t="s">
        <v>151</v>
      </c>
      <c r="B189" s="5"/>
      <c r="C189" s="5"/>
      <c r="D189" s="13" t="s">
        <v>152</v>
      </c>
      <c r="E189" s="145">
        <f>E190</f>
        <v>0</v>
      </c>
      <c r="F189" s="113">
        <f aca="true" t="shared" si="82" ref="F189:Q193">F190</f>
        <v>0</v>
      </c>
      <c r="G189" s="91">
        <f t="shared" si="82"/>
        <v>0</v>
      </c>
      <c r="H189" s="91">
        <f t="shared" si="82"/>
        <v>0</v>
      </c>
      <c r="I189" s="95">
        <f t="shared" si="82"/>
        <v>0</v>
      </c>
      <c r="J189" s="91">
        <f t="shared" si="82"/>
        <v>0</v>
      </c>
      <c r="K189" s="91">
        <f t="shared" si="82"/>
        <v>0</v>
      </c>
      <c r="L189" s="91">
        <f t="shared" si="82"/>
        <v>0</v>
      </c>
      <c r="M189" s="91">
        <f t="shared" si="82"/>
        <v>0</v>
      </c>
      <c r="N189" s="158">
        <f t="shared" si="82"/>
        <v>0</v>
      </c>
      <c r="O189" s="91">
        <f t="shared" si="82"/>
        <v>0</v>
      </c>
      <c r="P189" s="91">
        <f t="shared" si="82"/>
        <v>0</v>
      </c>
      <c r="Q189" s="91">
        <f t="shared" si="82"/>
        <v>0</v>
      </c>
    </row>
    <row r="190" spans="1:17" s="23" customFormat="1" ht="38.25" hidden="1">
      <c r="A190" s="17"/>
      <c r="B190" s="82" t="s">
        <v>201</v>
      </c>
      <c r="C190" s="11"/>
      <c r="D190" s="79" t="s">
        <v>114</v>
      </c>
      <c r="E190" s="113">
        <f>E191</f>
        <v>0</v>
      </c>
      <c r="F190" s="113">
        <f t="shared" si="82"/>
        <v>0</v>
      </c>
      <c r="G190" s="91">
        <f t="shared" si="82"/>
        <v>0</v>
      </c>
      <c r="H190" s="91">
        <f t="shared" si="82"/>
        <v>0</v>
      </c>
      <c r="I190" s="95">
        <f t="shared" si="82"/>
        <v>0</v>
      </c>
      <c r="J190" s="91">
        <f t="shared" si="82"/>
        <v>0</v>
      </c>
      <c r="K190" s="91">
        <f t="shared" si="82"/>
        <v>0</v>
      </c>
      <c r="L190" s="91">
        <f t="shared" si="82"/>
        <v>0</v>
      </c>
      <c r="M190" s="91">
        <f t="shared" si="82"/>
        <v>0</v>
      </c>
      <c r="N190" s="158">
        <f t="shared" si="82"/>
        <v>0</v>
      </c>
      <c r="O190" s="91">
        <f t="shared" si="82"/>
        <v>0</v>
      </c>
      <c r="P190" s="91">
        <f t="shared" si="82"/>
        <v>0</v>
      </c>
      <c r="Q190" s="91">
        <f t="shared" si="82"/>
        <v>0</v>
      </c>
    </row>
    <row r="191" spans="1:17" s="23" customFormat="1" ht="49.5" customHeight="1" hidden="1">
      <c r="A191" s="17"/>
      <c r="B191" s="100" t="s">
        <v>235</v>
      </c>
      <c r="C191" s="50"/>
      <c r="D191" s="80" t="s">
        <v>117</v>
      </c>
      <c r="E191" s="97">
        <f>E192</f>
        <v>0</v>
      </c>
      <c r="F191" s="97">
        <f t="shared" si="82"/>
        <v>0</v>
      </c>
      <c r="G191" s="87">
        <f t="shared" si="82"/>
        <v>0</v>
      </c>
      <c r="H191" s="87">
        <f t="shared" si="82"/>
        <v>0</v>
      </c>
      <c r="I191" s="89">
        <f t="shared" si="82"/>
        <v>0</v>
      </c>
      <c r="J191" s="87">
        <f t="shared" si="82"/>
        <v>0</v>
      </c>
      <c r="K191" s="87">
        <f t="shared" si="82"/>
        <v>0</v>
      </c>
      <c r="L191" s="87">
        <f t="shared" si="82"/>
        <v>0</v>
      </c>
      <c r="M191" s="87">
        <f t="shared" si="82"/>
        <v>0</v>
      </c>
      <c r="N191" s="203">
        <f t="shared" si="82"/>
        <v>0</v>
      </c>
      <c r="O191" s="87">
        <f t="shared" si="82"/>
        <v>0</v>
      </c>
      <c r="P191" s="87">
        <f t="shared" si="82"/>
        <v>0</v>
      </c>
      <c r="Q191" s="87">
        <f t="shared" si="82"/>
        <v>0</v>
      </c>
    </row>
    <row r="192" spans="1:17" s="23" customFormat="1" ht="49.5" customHeight="1" hidden="1">
      <c r="A192" s="17"/>
      <c r="B192" s="85" t="s">
        <v>236</v>
      </c>
      <c r="C192" s="50"/>
      <c r="D192" s="72" t="s">
        <v>238</v>
      </c>
      <c r="E192" s="97">
        <f>E193+E197+E195</f>
        <v>0</v>
      </c>
      <c r="F192" s="97">
        <f aca="true" t="shared" si="83" ref="F192:Q192">F193+F197+F195</f>
        <v>0</v>
      </c>
      <c r="G192" s="97">
        <f t="shared" si="83"/>
        <v>0</v>
      </c>
      <c r="H192" s="97">
        <f t="shared" si="83"/>
        <v>0</v>
      </c>
      <c r="I192" s="114">
        <f t="shared" si="83"/>
        <v>0</v>
      </c>
      <c r="J192" s="97">
        <f t="shared" si="83"/>
        <v>0</v>
      </c>
      <c r="K192" s="97">
        <f t="shared" si="83"/>
        <v>0</v>
      </c>
      <c r="L192" s="97">
        <f t="shared" si="83"/>
        <v>0</v>
      </c>
      <c r="M192" s="97">
        <f t="shared" si="83"/>
        <v>0</v>
      </c>
      <c r="N192" s="205">
        <f t="shared" si="83"/>
        <v>0</v>
      </c>
      <c r="O192" s="97">
        <f t="shared" si="83"/>
        <v>0</v>
      </c>
      <c r="P192" s="97">
        <f t="shared" si="83"/>
        <v>0</v>
      </c>
      <c r="Q192" s="97">
        <f t="shared" si="83"/>
        <v>0</v>
      </c>
    </row>
    <row r="193" spans="1:17" s="23" customFormat="1" ht="38.25" hidden="1">
      <c r="A193" s="17"/>
      <c r="B193" s="85" t="s">
        <v>237</v>
      </c>
      <c r="C193" s="50"/>
      <c r="D193" s="72" t="s">
        <v>239</v>
      </c>
      <c r="E193" s="97">
        <f>E194</f>
        <v>0</v>
      </c>
      <c r="F193" s="111">
        <f>E193+SUM(G193:Q193)</f>
        <v>0</v>
      </c>
      <c r="G193" s="87">
        <f t="shared" si="82"/>
        <v>0</v>
      </c>
      <c r="H193" s="87">
        <f t="shared" si="82"/>
        <v>0</v>
      </c>
      <c r="I193" s="89">
        <f t="shared" si="82"/>
        <v>0</v>
      </c>
      <c r="J193" s="87">
        <f t="shared" si="82"/>
        <v>0</v>
      </c>
      <c r="K193" s="87">
        <f t="shared" si="82"/>
        <v>0</v>
      </c>
      <c r="L193" s="87">
        <f t="shared" si="82"/>
        <v>0</v>
      </c>
      <c r="M193" s="87">
        <f t="shared" si="82"/>
        <v>0</v>
      </c>
      <c r="N193" s="203">
        <f t="shared" si="82"/>
        <v>0</v>
      </c>
      <c r="O193" s="87">
        <f t="shared" si="82"/>
        <v>0</v>
      </c>
      <c r="P193" s="87">
        <f t="shared" si="82"/>
        <v>0</v>
      </c>
      <c r="Q193" s="87">
        <f t="shared" si="82"/>
        <v>0</v>
      </c>
    </row>
    <row r="194" spans="1:17" s="23" customFormat="1" ht="25.5" hidden="1">
      <c r="A194" s="17"/>
      <c r="B194" s="85"/>
      <c r="C194" s="50" t="s">
        <v>3</v>
      </c>
      <c r="D194" s="86" t="s">
        <v>98</v>
      </c>
      <c r="E194" s="97"/>
      <c r="F194" s="111">
        <f>E194+SUM(G194:Q194)</f>
        <v>0</v>
      </c>
      <c r="G194" s="87"/>
      <c r="H194" s="87"/>
      <c r="I194" s="188"/>
      <c r="J194" s="88"/>
      <c r="K194" s="87"/>
      <c r="L194" s="87"/>
      <c r="M194" s="87"/>
      <c r="N194" s="203"/>
      <c r="O194" s="87"/>
      <c r="P194" s="87"/>
      <c r="Q194" s="87"/>
    </row>
    <row r="195" spans="1:17" s="23" customFormat="1" ht="25.5" hidden="1">
      <c r="A195" s="17"/>
      <c r="B195" s="85" t="s">
        <v>237</v>
      </c>
      <c r="C195" s="50"/>
      <c r="D195" s="86" t="s">
        <v>442</v>
      </c>
      <c r="E195" s="97">
        <f>E196</f>
        <v>0</v>
      </c>
      <c r="F195" s="97">
        <f aca="true" t="shared" si="84" ref="F195:K195">F196</f>
        <v>0</v>
      </c>
      <c r="G195" s="97">
        <f t="shared" si="84"/>
        <v>0</v>
      </c>
      <c r="H195" s="97">
        <f t="shared" si="84"/>
        <v>0</v>
      </c>
      <c r="I195" s="114">
        <f t="shared" si="84"/>
        <v>0</v>
      </c>
      <c r="J195" s="97">
        <f t="shared" si="84"/>
        <v>0</v>
      </c>
      <c r="K195" s="97">
        <f t="shared" si="84"/>
        <v>0</v>
      </c>
      <c r="L195" s="87"/>
      <c r="M195" s="87"/>
      <c r="N195" s="203"/>
      <c r="O195" s="87"/>
      <c r="P195" s="87"/>
      <c r="Q195" s="87"/>
    </row>
    <row r="196" spans="1:17" s="23" customFormat="1" ht="12.75" hidden="1">
      <c r="A196" s="17"/>
      <c r="B196" s="85"/>
      <c r="C196" s="50" t="s">
        <v>9</v>
      </c>
      <c r="D196" s="86" t="s">
        <v>39</v>
      </c>
      <c r="E196" s="97"/>
      <c r="F196" s="111">
        <f>E196+SUM(G196:Q196)</f>
        <v>0</v>
      </c>
      <c r="G196" s="87"/>
      <c r="H196" s="87"/>
      <c r="I196" s="188"/>
      <c r="J196" s="88"/>
      <c r="K196" s="87"/>
      <c r="L196" s="87"/>
      <c r="M196" s="87"/>
      <c r="N196" s="203"/>
      <c r="O196" s="87"/>
      <c r="P196" s="87"/>
      <c r="Q196" s="87"/>
    </row>
    <row r="197" spans="1:17" s="23" customFormat="1" ht="25.5" hidden="1">
      <c r="A197" s="17"/>
      <c r="B197" s="85" t="s">
        <v>441</v>
      </c>
      <c r="C197" s="50"/>
      <c r="D197" s="86" t="s">
        <v>442</v>
      </c>
      <c r="E197" s="97">
        <f>E198+E199</f>
        <v>0</v>
      </c>
      <c r="F197" s="97">
        <f aca="true" t="shared" si="85" ref="F197:K197">F198+F199</f>
        <v>0</v>
      </c>
      <c r="G197" s="97">
        <f t="shared" si="85"/>
        <v>0</v>
      </c>
      <c r="H197" s="97">
        <f t="shared" si="85"/>
        <v>0</v>
      </c>
      <c r="I197" s="114">
        <f t="shared" si="85"/>
        <v>0</v>
      </c>
      <c r="J197" s="97">
        <f t="shared" si="85"/>
        <v>0</v>
      </c>
      <c r="K197" s="97">
        <f t="shared" si="85"/>
        <v>0</v>
      </c>
      <c r="L197" s="87"/>
      <c r="M197" s="87"/>
      <c r="N197" s="203"/>
      <c r="O197" s="87"/>
      <c r="P197" s="87"/>
      <c r="Q197" s="87"/>
    </row>
    <row r="198" spans="1:17" s="23" customFormat="1" ht="25.5" hidden="1">
      <c r="A198" s="17"/>
      <c r="B198" s="85"/>
      <c r="C198" s="50" t="s">
        <v>3</v>
      </c>
      <c r="D198" s="86" t="s">
        <v>98</v>
      </c>
      <c r="E198" s="97"/>
      <c r="F198" s="111">
        <f>E198+SUM(G198:Q198)</f>
        <v>0</v>
      </c>
      <c r="G198" s="87"/>
      <c r="H198" s="87"/>
      <c r="I198" s="188"/>
      <c r="J198" s="88"/>
      <c r="K198" s="87"/>
      <c r="L198" s="87"/>
      <c r="M198" s="87"/>
      <c r="N198" s="203"/>
      <c r="O198" s="87"/>
      <c r="P198" s="87"/>
      <c r="Q198" s="87"/>
    </row>
    <row r="199" spans="1:17" s="23" customFormat="1" ht="12.75" hidden="1">
      <c r="A199" s="17"/>
      <c r="B199" s="85"/>
      <c r="C199" s="50" t="s">
        <v>9</v>
      </c>
      <c r="D199" s="86" t="s">
        <v>39</v>
      </c>
      <c r="E199" s="97"/>
      <c r="F199" s="111">
        <f>E199+SUM(G199:Q199)</f>
        <v>0</v>
      </c>
      <c r="G199" s="87"/>
      <c r="H199" s="87"/>
      <c r="I199" s="188"/>
      <c r="J199" s="88"/>
      <c r="K199" s="87"/>
      <c r="L199" s="87"/>
      <c r="M199" s="87"/>
      <c r="N199" s="203"/>
      <c r="O199" s="87"/>
      <c r="P199" s="87"/>
      <c r="Q199" s="87"/>
    </row>
    <row r="200" spans="1:17" s="23" customFormat="1" ht="12" hidden="1">
      <c r="A200" s="5" t="s">
        <v>93</v>
      </c>
      <c r="B200" s="16"/>
      <c r="C200" s="5"/>
      <c r="D200" s="13" t="s">
        <v>94</v>
      </c>
      <c r="E200" s="145">
        <f>E201+E211</f>
        <v>153.5</v>
      </c>
      <c r="F200" s="145">
        <f aca="true" t="shared" si="86" ref="F200:Q200">F201+F211</f>
        <v>153.5</v>
      </c>
      <c r="G200" s="24">
        <f t="shared" si="86"/>
        <v>0</v>
      </c>
      <c r="H200" s="24">
        <f t="shared" si="86"/>
        <v>0</v>
      </c>
      <c r="I200" s="193">
        <f t="shared" si="86"/>
        <v>0</v>
      </c>
      <c r="J200" s="24">
        <f t="shared" si="86"/>
        <v>0</v>
      </c>
      <c r="K200" s="24">
        <f t="shared" si="86"/>
        <v>0</v>
      </c>
      <c r="L200" s="24">
        <f t="shared" si="86"/>
        <v>0</v>
      </c>
      <c r="M200" s="24">
        <f t="shared" si="86"/>
        <v>0</v>
      </c>
      <c r="N200" s="211">
        <f t="shared" si="86"/>
        <v>0</v>
      </c>
      <c r="O200" s="24">
        <f t="shared" si="86"/>
        <v>0</v>
      </c>
      <c r="P200" s="24">
        <f t="shared" si="86"/>
        <v>0</v>
      </c>
      <c r="Q200" s="24">
        <f t="shared" si="86"/>
        <v>0</v>
      </c>
    </row>
    <row r="201" spans="1:17" s="23" customFormat="1" ht="38.25" hidden="1">
      <c r="A201" s="17"/>
      <c r="B201" s="82" t="s">
        <v>201</v>
      </c>
      <c r="C201" s="11"/>
      <c r="D201" s="79" t="s">
        <v>114</v>
      </c>
      <c r="E201" s="113">
        <f>E202</f>
        <v>53.5</v>
      </c>
      <c r="F201" s="113">
        <f aca="true" t="shared" si="87" ref="F201:Q201">F202</f>
        <v>53.5</v>
      </c>
      <c r="G201" s="91">
        <f t="shared" si="87"/>
        <v>0</v>
      </c>
      <c r="H201" s="91">
        <f t="shared" si="87"/>
        <v>0</v>
      </c>
      <c r="I201" s="95">
        <f t="shared" si="87"/>
        <v>0</v>
      </c>
      <c r="J201" s="91">
        <f t="shared" si="87"/>
        <v>0</v>
      </c>
      <c r="K201" s="91">
        <f t="shared" si="87"/>
        <v>0</v>
      </c>
      <c r="L201" s="91">
        <f t="shared" si="87"/>
        <v>0</v>
      </c>
      <c r="M201" s="91">
        <f t="shared" si="87"/>
        <v>0</v>
      </c>
      <c r="N201" s="158">
        <f t="shared" si="87"/>
        <v>0</v>
      </c>
      <c r="O201" s="91">
        <f t="shared" si="87"/>
        <v>0</v>
      </c>
      <c r="P201" s="91">
        <f t="shared" si="87"/>
        <v>0</v>
      </c>
      <c r="Q201" s="91">
        <f t="shared" si="87"/>
        <v>0</v>
      </c>
    </row>
    <row r="202" spans="1:17" s="23" customFormat="1" ht="25.5" hidden="1">
      <c r="A202" s="17"/>
      <c r="B202" s="100" t="s">
        <v>226</v>
      </c>
      <c r="C202" s="50"/>
      <c r="D202" s="80" t="s">
        <v>116</v>
      </c>
      <c r="E202" s="97">
        <f>E203+E208</f>
        <v>53.5</v>
      </c>
      <c r="F202" s="97">
        <f aca="true" t="shared" si="88" ref="F202:Q202">F203+F208</f>
        <v>53.5</v>
      </c>
      <c r="G202" s="87">
        <f t="shared" si="88"/>
        <v>0</v>
      </c>
      <c r="H202" s="87">
        <f t="shared" si="88"/>
        <v>0</v>
      </c>
      <c r="I202" s="89">
        <f t="shared" si="88"/>
        <v>0</v>
      </c>
      <c r="J202" s="87">
        <f t="shared" si="88"/>
        <v>0</v>
      </c>
      <c r="K202" s="87">
        <f t="shared" si="88"/>
        <v>0</v>
      </c>
      <c r="L202" s="87">
        <f t="shared" si="88"/>
        <v>0</v>
      </c>
      <c r="M202" s="87">
        <f t="shared" si="88"/>
        <v>0</v>
      </c>
      <c r="N202" s="203">
        <f t="shared" si="88"/>
        <v>0</v>
      </c>
      <c r="O202" s="87">
        <f t="shared" si="88"/>
        <v>0</v>
      </c>
      <c r="P202" s="87">
        <f t="shared" si="88"/>
        <v>0</v>
      </c>
      <c r="Q202" s="87">
        <f t="shared" si="88"/>
        <v>0</v>
      </c>
    </row>
    <row r="203" spans="1:17" s="23" customFormat="1" ht="12.75" hidden="1">
      <c r="A203" s="17"/>
      <c r="B203" s="85" t="s">
        <v>227</v>
      </c>
      <c r="C203" s="50"/>
      <c r="D203" s="101" t="s">
        <v>229</v>
      </c>
      <c r="E203" s="97">
        <f>E204+E206</f>
        <v>53.5</v>
      </c>
      <c r="F203" s="97">
        <f aca="true" t="shared" si="89" ref="F203:Q203">F204+F206</f>
        <v>53.5</v>
      </c>
      <c r="G203" s="97">
        <f t="shared" si="89"/>
        <v>0</v>
      </c>
      <c r="H203" s="97">
        <f t="shared" si="89"/>
        <v>0</v>
      </c>
      <c r="I203" s="114">
        <f t="shared" si="89"/>
        <v>0</v>
      </c>
      <c r="J203" s="97">
        <f t="shared" si="89"/>
        <v>0</v>
      </c>
      <c r="K203" s="97">
        <f t="shared" si="89"/>
        <v>0</v>
      </c>
      <c r="L203" s="97">
        <f t="shared" si="89"/>
        <v>0</v>
      </c>
      <c r="M203" s="97">
        <f t="shared" si="89"/>
        <v>0</v>
      </c>
      <c r="N203" s="205">
        <f t="shared" si="89"/>
        <v>0</v>
      </c>
      <c r="O203" s="97">
        <f t="shared" si="89"/>
        <v>0</v>
      </c>
      <c r="P203" s="97">
        <f t="shared" si="89"/>
        <v>0</v>
      </c>
      <c r="Q203" s="97">
        <f t="shared" si="89"/>
        <v>0</v>
      </c>
    </row>
    <row r="204" spans="1:17" s="23" customFormat="1" ht="25.5" hidden="1">
      <c r="A204" s="17"/>
      <c r="B204" s="85" t="s">
        <v>228</v>
      </c>
      <c r="C204" s="50"/>
      <c r="D204" s="101" t="s">
        <v>230</v>
      </c>
      <c r="E204" s="97">
        <f>E205</f>
        <v>7.3</v>
      </c>
      <c r="F204" s="97">
        <f aca="true" t="shared" si="90" ref="F204:Q204">F205</f>
        <v>7.3</v>
      </c>
      <c r="G204" s="87">
        <f t="shared" si="90"/>
        <v>0</v>
      </c>
      <c r="H204" s="87">
        <f t="shared" si="90"/>
        <v>0</v>
      </c>
      <c r="I204" s="89">
        <f t="shared" si="90"/>
        <v>0</v>
      </c>
      <c r="J204" s="87">
        <f t="shared" si="90"/>
        <v>0</v>
      </c>
      <c r="K204" s="87">
        <f t="shared" si="90"/>
        <v>0</v>
      </c>
      <c r="L204" s="87">
        <f t="shared" si="90"/>
        <v>0</v>
      </c>
      <c r="M204" s="87">
        <f t="shared" si="90"/>
        <v>0</v>
      </c>
      <c r="N204" s="203">
        <f t="shared" si="90"/>
        <v>0</v>
      </c>
      <c r="O204" s="87">
        <f t="shared" si="90"/>
        <v>0</v>
      </c>
      <c r="P204" s="87">
        <f t="shared" si="90"/>
        <v>0</v>
      </c>
      <c r="Q204" s="87">
        <f t="shared" si="90"/>
        <v>0</v>
      </c>
    </row>
    <row r="205" spans="1:17" s="23" customFormat="1" ht="25.5" hidden="1">
      <c r="A205" s="17"/>
      <c r="B205" s="85"/>
      <c r="C205" s="50" t="s">
        <v>3</v>
      </c>
      <c r="D205" s="86" t="s">
        <v>98</v>
      </c>
      <c r="E205" s="97">
        <v>7.3</v>
      </c>
      <c r="F205" s="111">
        <f>E205+SUM(G205:Q205)</f>
        <v>7.3</v>
      </c>
      <c r="G205" s="87"/>
      <c r="H205" s="87"/>
      <c r="I205" s="188"/>
      <c r="J205" s="88"/>
      <c r="K205" s="87"/>
      <c r="L205" s="87"/>
      <c r="M205" s="87"/>
      <c r="N205" s="203"/>
      <c r="O205" s="87"/>
      <c r="P205" s="87"/>
      <c r="Q205" s="87"/>
    </row>
    <row r="206" spans="1:17" s="23" customFormat="1" ht="25.5" hidden="1">
      <c r="A206" s="17"/>
      <c r="B206" s="85" t="s">
        <v>553</v>
      </c>
      <c r="C206" s="50"/>
      <c r="D206" s="86" t="s">
        <v>234</v>
      </c>
      <c r="E206" s="97">
        <f>E207</f>
        <v>46.2</v>
      </c>
      <c r="F206" s="97">
        <f aca="true" t="shared" si="91" ref="F206:Q206">F207</f>
        <v>46.2</v>
      </c>
      <c r="G206" s="97">
        <f t="shared" si="91"/>
        <v>0</v>
      </c>
      <c r="H206" s="97">
        <f t="shared" si="91"/>
        <v>0</v>
      </c>
      <c r="I206" s="114">
        <f t="shared" si="91"/>
        <v>0</v>
      </c>
      <c r="J206" s="97">
        <f t="shared" si="91"/>
        <v>0</v>
      </c>
      <c r="K206" s="97">
        <f t="shared" si="91"/>
        <v>0</v>
      </c>
      <c r="L206" s="97">
        <f t="shared" si="91"/>
        <v>0</v>
      </c>
      <c r="M206" s="97">
        <f t="shared" si="91"/>
        <v>0</v>
      </c>
      <c r="N206" s="205">
        <f t="shared" si="91"/>
        <v>0</v>
      </c>
      <c r="O206" s="97">
        <f t="shared" si="91"/>
        <v>0</v>
      </c>
      <c r="P206" s="97">
        <f t="shared" si="91"/>
        <v>0</v>
      </c>
      <c r="Q206" s="97">
        <f t="shared" si="91"/>
        <v>0</v>
      </c>
    </row>
    <row r="207" spans="1:17" s="23" customFormat="1" ht="25.5" hidden="1">
      <c r="A207" s="17"/>
      <c r="B207" s="85"/>
      <c r="C207" s="50" t="s">
        <v>3</v>
      </c>
      <c r="D207" s="86" t="s">
        <v>98</v>
      </c>
      <c r="E207" s="97">
        <v>46.2</v>
      </c>
      <c r="F207" s="111">
        <f>E207+SUM(G207:Q207)</f>
        <v>46.2</v>
      </c>
      <c r="G207" s="87"/>
      <c r="H207" s="87"/>
      <c r="I207" s="188"/>
      <c r="J207" s="88"/>
      <c r="K207" s="87"/>
      <c r="L207" s="87"/>
      <c r="M207" s="87"/>
      <c r="N207" s="203"/>
      <c r="O207" s="87"/>
      <c r="P207" s="87"/>
      <c r="Q207" s="87"/>
    </row>
    <row r="208" spans="1:17" s="23" customFormat="1" ht="25.5" hidden="1">
      <c r="A208" s="17"/>
      <c r="B208" s="85" t="s">
        <v>231</v>
      </c>
      <c r="C208" s="50"/>
      <c r="D208" s="101" t="s">
        <v>233</v>
      </c>
      <c r="E208" s="97">
        <f>E209</f>
        <v>0</v>
      </c>
      <c r="F208" s="97">
        <f aca="true" t="shared" si="92" ref="F208:Q209">F209</f>
        <v>0</v>
      </c>
      <c r="G208" s="87">
        <f t="shared" si="92"/>
        <v>0</v>
      </c>
      <c r="H208" s="87">
        <f t="shared" si="92"/>
        <v>0</v>
      </c>
      <c r="I208" s="89">
        <f t="shared" si="92"/>
        <v>0</v>
      </c>
      <c r="J208" s="87">
        <f t="shared" si="92"/>
        <v>0</v>
      </c>
      <c r="K208" s="87">
        <f t="shared" si="92"/>
        <v>0</v>
      </c>
      <c r="L208" s="87">
        <f t="shared" si="92"/>
        <v>0</v>
      </c>
      <c r="M208" s="87">
        <f t="shared" si="92"/>
        <v>0</v>
      </c>
      <c r="N208" s="203">
        <f t="shared" si="92"/>
        <v>0</v>
      </c>
      <c r="O208" s="87">
        <f t="shared" si="92"/>
        <v>0</v>
      </c>
      <c r="P208" s="87">
        <f t="shared" si="92"/>
        <v>0</v>
      </c>
      <c r="Q208" s="87">
        <f t="shared" si="92"/>
        <v>0</v>
      </c>
    </row>
    <row r="209" spans="1:17" s="23" customFormat="1" ht="25.5" hidden="1">
      <c r="A209" s="17"/>
      <c r="B209" s="85" t="s">
        <v>232</v>
      </c>
      <c r="C209" s="50"/>
      <c r="D209" s="101" t="s">
        <v>234</v>
      </c>
      <c r="E209" s="97">
        <f>E210</f>
        <v>0</v>
      </c>
      <c r="F209" s="97">
        <f t="shared" si="92"/>
        <v>0</v>
      </c>
      <c r="G209" s="87">
        <f t="shared" si="92"/>
        <v>0</v>
      </c>
      <c r="H209" s="87">
        <f t="shared" si="92"/>
        <v>0</v>
      </c>
      <c r="I209" s="89">
        <f t="shared" si="92"/>
        <v>0</v>
      </c>
      <c r="J209" s="87">
        <f t="shared" si="92"/>
        <v>0</v>
      </c>
      <c r="K209" s="87">
        <f t="shared" si="92"/>
        <v>0</v>
      </c>
      <c r="L209" s="87">
        <f t="shared" si="92"/>
        <v>0</v>
      </c>
      <c r="M209" s="87">
        <f t="shared" si="92"/>
        <v>0</v>
      </c>
      <c r="N209" s="203">
        <f t="shared" si="92"/>
        <v>0</v>
      </c>
      <c r="O209" s="87">
        <f t="shared" si="92"/>
        <v>0</v>
      </c>
      <c r="P209" s="87">
        <f t="shared" si="92"/>
        <v>0</v>
      </c>
      <c r="Q209" s="87">
        <f t="shared" si="92"/>
        <v>0</v>
      </c>
    </row>
    <row r="210" spans="1:17" s="23" customFormat="1" ht="25.5" hidden="1">
      <c r="A210" s="17"/>
      <c r="B210" s="85"/>
      <c r="C210" s="50" t="s">
        <v>3</v>
      </c>
      <c r="D210" s="86" t="s">
        <v>98</v>
      </c>
      <c r="E210" s="97"/>
      <c r="F210" s="111">
        <f>E210+SUM(G210:Q210)</f>
        <v>0</v>
      </c>
      <c r="G210" s="87"/>
      <c r="H210" s="87"/>
      <c r="I210" s="188"/>
      <c r="J210" s="88"/>
      <c r="K210" s="87"/>
      <c r="L210" s="87"/>
      <c r="M210" s="87"/>
      <c r="N210" s="203"/>
      <c r="O210" s="87"/>
      <c r="P210" s="87"/>
      <c r="Q210" s="87"/>
    </row>
    <row r="211" spans="1:17" s="23" customFormat="1" ht="38.25" hidden="1">
      <c r="A211" s="17"/>
      <c r="B211" s="82" t="s">
        <v>367</v>
      </c>
      <c r="C211" s="11"/>
      <c r="D211" s="102" t="s">
        <v>137</v>
      </c>
      <c r="E211" s="113">
        <f aca="true" t="shared" si="93" ref="E211:Q214">E212</f>
        <v>100</v>
      </c>
      <c r="F211" s="113">
        <f t="shared" si="93"/>
        <v>100</v>
      </c>
      <c r="G211" s="91">
        <f t="shared" si="93"/>
        <v>0</v>
      </c>
      <c r="H211" s="91">
        <f t="shared" si="93"/>
        <v>0</v>
      </c>
      <c r="I211" s="95">
        <f t="shared" si="93"/>
        <v>0</v>
      </c>
      <c r="J211" s="91">
        <f t="shared" si="93"/>
        <v>0</v>
      </c>
      <c r="K211" s="91">
        <f t="shared" si="93"/>
        <v>0</v>
      </c>
      <c r="L211" s="91">
        <f t="shared" si="93"/>
        <v>0</v>
      </c>
      <c r="M211" s="91">
        <f t="shared" si="93"/>
        <v>0</v>
      </c>
      <c r="N211" s="158">
        <f t="shared" si="93"/>
        <v>0</v>
      </c>
      <c r="O211" s="91">
        <f t="shared" si="93"/>
        <v>0</v>
      </c>
      <c r="P211" s="91">
        <f t="shared" si="93"/>
        <v>0</v>
      </c>
      <c r="Q211" s="91">
        <f t="shared" si="93"/>
        <v>0</v>
      </c>
    </row>
    <row r="212" spans="1:17" s="23" customFormat="1" ht="12.75" hidden="1">
      <c r="A212" s="17"/>
      <c r="B212" s="100" t="s">
        <v>404</v>
      </c>
      <c r="C212" s="117"/>
      <c r="D212" s="128" t="s">
        <v>407</v>
      </c>
      <c r="E212" s="97">
        <f t="shared" si="93"/>
        <v>100</v>
      </c>
      <c r="F212" s="97">
        <f t="shared" si="93"/>
        <v>100</v>
      </c>
      <c r="G212" s="87">
        <f t="shared" si="93"/>
        <v>0</v>
      </c>
      <c r="H212" s="87">
        <f t="shared" si="93"/>
        <v>0</v>
      </c>
      <c r="I212" s="89">
        <f t="shared" si="93"/>
        <v>0</v>
      </c>
      <c r="J212" s="87">
        <f t="shared" si="93"/>
        <v>0</v>
      </c>
      <c r="K212" s="87">
        <f t="shared" si="93"/>
        <v>0</v>
      </c>
      <c r="L212" s="87">
        <f t="shared" si="93"/>
        <v>0</v>
      </c>
      <c r="M212" s="87">
        <f t="shared" si="93"/>
        <v>0</v>
      </c>
      <c r="N212" s="203">
        <f t="shared" si="93"/>
        <v>0</v>
      </c>
      <c r="O212" s="87">
        <f t="shared" si="93"/>
        <v>0</v>
      </c>
      <c r="P212" s="87">
        <f t="shared" si="93"/>
        <v>0</v>
      </c>
      <c r="Q212" s="87">
        <f t="shared" si="93"/>
        <v>0</v>
      </c>
    </row>
    <row r="213" spans="1:17" s="23" customFormat="1" ht="12.75" hidden="1">
      <c r="A213" s="17"/>
      <c r="B213" s="85" t="s">
        <v>405</v>
      </c>
      <c r="C213" s="50"/>
      <c r="D213" s="86" t="s">
        <v>408</v>
      </c>
      <c r="E213" s="97">
        <f t="shared" si="93"/>
        <v>100</v>
      </c>
      <c r="F213" s="97">
        <f t="shared" si="93"/>
        <v>100</v>
      </c>
      <c r="G213" s="87">
        <f t="shared" si="93"/>
        <v>0</v>
      </c>
      <c r="H213" s="87">
        <f t="shared" si="93"/>
        <v>0</v>
      </c>
      <c r="I213" s="89">
        <f t="shared" si="93"/>
        <v>0</v>
      </c>
      <c r="J213" s="87">
        <f t="shared" si="93"/>
        <v>0</v>
      </c>
      <c r="K213" s="87">
        <f t="shared" si="93"/>
        <v>0</v>
      </c>
      <c r="L213" s="87">
        <f t="shared" si="93"/>
        <v>0</v>
      </c>
      <c r="M213" s="87">
        <f t="shared" si="93"/>
        <v>0</v>
      </c>
      <c r="N213" s="203">
        <f t="shared" si="93"/>
        <v>0</v>
      </c>
      <c r="O213" s="87">
        <f t="shared" si="93"/>
        <v>0</v>
      </c>
      <c r="P213" s="87">
        <f t="shared" si="93"/>
        <v>0</v>
      </c>
      <c r="Q213" s="87">
        <f t="shared" si="93"/>
        <v>0</v>
      </c>
    </row>
    <row r="214" spans="1:17" s="23" customFormat="1" ht="12.75" hidden="1">
      <c r="A214" s="17"/>
      <c r="B214" s="85" t="s">
        <v>406</v>
      </c>
      <c r="C214" s="50"/>
      <c r="D214" s="86" t="s">
        <v>409</v>
      </c>
      <c r="E214" s="97">
        <f t="shared" si="93"/>
        <v>100</v>
      </c>
      <c r="F214" s="97">
        <f t="shared" si="93"/>
        <v>100</v>
      </c>
      <c r="G214" s="87">
        <f t="shared" si="93"/>
        <v>0</v>
      </c>
      <c r="H214" s="87">
        <f t="shared" si="93"/>
        <v>0</v>
      </c>
      <c r="I214" s="89">
        <f t="shared" si="93"/>
        <v>0</v>
      </c>
      <c r="J214" s="87">
        <f t="shared" si="93"/>
        <v>0</v>
      </c>
      <c r="K214" s="87">
        <f t="shared" si="93"/>
        <v>0</v>
      </c>
      <c r="L214" s="87">
        <f t="shared" si="93"/>
        <v>0</v>
      </c>
      <c r="M214" s="87">
        <f t="shared" si="93"/>
        <v>0</v>
      </c>
      <c r="N214" s="203">
        <f t="shared" si="93"/>
        <v>0</v>
      </c>
      <c r="O214" s="87">
        <f t="shared" si="93"/>
        <v>0</v>
      </c>
      <c r="P214" s="87">
        <f t="shared" si="93"/>
        <v>0</v>
      </c>
      <c r="Q214" s="87">
        <f t="shared" si="93"/>
        <v>0</v>
      </c>
    </row>
    <row r="215" spans="1:17" s="23" customFormat="1" ht="25.5" hidden="1">
      <c r="A215" s="17"/>
      <c r="B215" s="85"/>
      <c r="C215" s="50" t="s">
        <v>3</v>
      </c>
      <c r="D215" s="86" t="s">
        <v>98</v>
      </c>
      <c r="E215" s="97">
        <v>100</v>
      </c>
      <c r="F215" s="111">
        <f>E215+SUM(G215:Q215)</f>
        <v>100</v>
      </c>
      <c r="G215" s="87"/>
      <c r="H215" s="87"/>
      <c r="I215" s="188"/>
      <c r="J215" s="88"/>
      <c r="K215" s="87"/>
      <c r="L215" s="89"/>
      <c r="M215" s="87"/>
      <c r="N215" s="203"/>
      <c r="O215" s="87"/>
      <c r="P215" s="87"/>
      <c r="Q215" s="87"/>
    </row>
    <row r="216" spans="1:17" s="22" customFormat="1" ht="12" hidden="1">
      <c r="A216" s="5" t="s">
        <v>15</v>
      </c>
      <c r="B216" s="16"/>
      <c r="C216" s="5"/>
      <c r="D216" s="13" t="s">
        <v>16</v>
      </c>
      <c r="E216" s="145">
        <f>E217+E221+E241+E254</f>
        <v>40938.57</v>
      </c>
      <c r="F216" s="155">
        <f aca="true" t="shared" si="94" ref="F216:Q216">F217+F221+F241+F254</f>
        <v>77861.25024999998</v>
      </c>
      <c r="G216" s="145">
        <f t="shared" si="94"/>
        <v>0</v>
      </c>
      <c r="H216" s="145">
        <f t="shared" si="94"/>
        <v>36972.68025</v>
      </c>
      <c r="I216" s="145">
        <f t="shared" si="94"/>
        <v>-50</v>
      </c>
      <c r="J216" s="145">
        <f t="shared" si="94"/>
        <v>0</v>
      </c>
      <c r="K216" s="145">
        <f t="shared" si="94"/>
        <v>0</v>
      </c>
      <c r="L216" s="145">
        <f t="shared" si="94"/>
        <v>0</v>
      </c>
      <c r="M216" s="145">
        <f t="shared" si="94"/>
        <v>0</v>
      </c>
      <c r="N216" s="206">
        <f t="shared" si="94"/>
        <v>0</v>
      </c>
      <c r="O216" s="145">
        <f t="shared" si="94"/>
        <v>0</v>
      </c>
      <c r="P216" s="145">
        <f t="shared" si="94"/>
        <v>0</v>
      </c>
      <c r="Q216" s="145">
        <f t="shared" si="94"/>
        <v>0</v>
      </c>
    </row>
    <row r="217" spans="1:18" s="23" customFormat="1" ht="51" hidden="1">
      <c r="A217" s="17"/>
      <c r="B217" s="82" t="s">
        <v>193</v>
      </c>
      <c r="C217" s="11"/>
      <c r="D217" s="79" t="s">
        <v>113</v>
      </c>
      <c r="E217" s="112">
        <f aca="true" t="shared" si="95" ref="E217:Q219">E218</f>
        <v>0</v>
      </c>
      <c r="F217" s="112">
        <f t="shared" si="95"/>
        <v>0</v>
      </c>
      <c r="G217" s="90">
        <f t="shared" si="95"/>
        <v>0</v>
      </c>
      <c r="H217" s="90">
        <f t="shared" si="95"/>
        <v>0</v>
      </c>
      <c r="I217" s="191">
        <f t="shared" si="95"/>
        <v>0</v>
      </c>
      <c r="J217" s="90">
        <f t="shared" si="95"/>
        <v>0</v>
      </c>
      <c r="K217" s="90">
        <f t="shared" si="95"/>
        <v>0</v>
      </c>
      <c r="L217" s="90">
        <f t="shared" si="95"/>
        <v>0</v>
      </c>
      <c r="M217" s="90">
        <f t="shared" si="95"/>
        <v>0</v>
      </c>
      <c r="N217" s="209">
        <f t="shared" si="95"/>
        <v>0</v>
      </c>
      <c r="O217" s="90">
        <f t="shared" si="95"/>
        <v>0</v>
      </c>
      <c r="P217" s="90">
        <f t="shared" si="95"/>
        <v>0</v>
      </c>
      <c r="Q217" s="90">
        <f t="shared" si="95"/>
        <v>0</v>
      </c>
      <c r="R217" s="22"/>
    </row>
    <row r="218" spans="1:18" s="23" customFormat="1" ht="38.25" hidden="1">
      <c r="A218" s="17"/>
      <c r="B218" s="100" t="s">
        <v>198</v>
      </c>
      <c r="C218" s="50"/>
      <c r="D218" s="80" t="s">
        <v>199</v>
      </c>
      <c r="E218" s="97">
        <f t="shared" si="95"/>
        <v>0</v>
      </c>
      <c r="F218" s="97">
        <f t="shared" si="95"/>
        <v>0</v>
      </c>
      <c r="G218" s="87">
        <f t="shared" si="95"/>
        <v>0</v>
      </c>
      <c r="H218" s="87">
        <f t="shared" si="95"/>
        <v>0</v>
      </c>
      <c r="I218" s="89">
        <f t="shared" si="95"/>
        <v>0</v>
      </c>
      <c r="J218" s="87">
        <f t="shared" si="95"/>
        <v>0</v>
      </c>
      <c r="K218" s="87">
        <f t="shared" si="95"/>
        <v>0</v>
      </c>
      <c r="L218" s="87">
        <f t="shared" si="95"/>
        <v>0</v>
      </c>
      <c r="M218" s="87">
        <f t="shared" si="95"/>
        <v>0</v>
      </c>
      <c r="N218" s="203">
        <f t="shared" si="95"/>
        <v>0</v>
      </c>
      <c r="O218" s="87">
        <f t="shared" si="95"/>
        <v>0</v>
      </c>
      <c r="P218" s="87">
        <f t="shared" si="95"/>
        <v>0</v>
      </c>
      <c r="Q218" s="87">
        <f t="shared" si="95"/>
        <v>0</v>
      </c>
      <c r="R218" s="22"/>
    </row>
    <row r="219" spans="1:18" s="23" customFormat="1" ht="38.25" hidden="1">
      <c r="A219" s="17"/>
      <c r="B219" s="85" t="s">
        <v>330</v>
      </c>
      <c r="C219" s="50"/>
      <c r="D219" s="72" t="s">
        <v>200</v>
      </c>
      <c r="E219" s="97">
        <f t="shared" si="95"/>
        <v>0</v>
      </c>
      <c r="F219" s="97">
        <f t="shared" si="95"/>
        <v>0</v>
      </c>
      <c r="G219" s="87">
        <f t="shared" si="95"/>
        <v>0</v>
      </c>
      <c r="H219" s="87">
        <f t="shared" si="95"/>
        <v>0</v>
      </c>
      <c r="I219" s="89">
        <f t="shared" si="95"/>
        <v>0</v>
      </c>
      <c r="J219" s="87">
        <f t="shared" si="95"/>
        <v>0</v>
      </c>
      <c r="K219" s="87">
        <f t="shared" si="95"/>
        <v>0</v>
      </c>
      <c r="L219" s="87">
        <f t="shared" si="95"/>
        <v>0</v>
      </c>
      <c r="M219" s="87">
        <f t="shared" si="95"/>
        <v>0</v>
      </c>
      <c r="N219" s="203">
        <f t="shared" si="95"/>
        <v>0</v>
      </c>
      <c r="O219" s="87">
        <f t="shared" si="95"/>
        <v>0</v>
      </c>
      <c r="P219" s="87">
        <f t="shared" si="95"/>
        <v>0</v>
      </c>
      <c r="Q219" s="87">
        <f t="shared" si="95"/>
        <v>0</v>
      </c>
      <c r="R219" s="22"/>
    </row>
    <row r="220" spans="1:18" s="23" customFormat="1" ht="25.5" hidden="1">
      <c r="A220" s="17"/>
      <c r="B220" s="85"/>
      <c r="C220" s="50" t="s">
        <v>3</v>
      </c>
      <c r="D220" s="86" t="s">
        <v>98</v>
      </c>
      <c r="E220" s="97"/>
      <c r="F220" s="111">
        <f>E220+SUM(G220:Q220)</f>
        <v>0</v>
      </c>
      <c r="G220" s="87"/>
      <c r="H220" s="87"/>
      <c r="I220" s="188"/>
      <c r="J220" s="88"/>
      <c r="K220" s="87"/>
      <c r="L220" s="87"/>
      <c r="M220" s="87"/>
      <c r="N220" s="203"/>
      <c r="O220" s="87"/>
      <c r="P220" s="87"/>
      <c r="Q220" s="87"/>
      <c r="R220" s="22"/>
    </row>
    <row r="221" spans="1:18" s="23" customFormat="1" ht="51" hidden="1">
      <c r="A221" s="17"/>
      <c r="B221" s="82" t="s">
        <v>335</v>
      </c>
      <c r="C221" s="11"/>
      <c r="D221" s="102" t="s">
        <v>133</v>
      </c>
      <c r="E221" s="113">
        <f>E222</f>
        <v>2000</v>
      </c>
      <c r="F221" s="113">
        <f aca="true" t="shared" si="96" ref="F221:K221">F222</f>
        <v>2095.892</v>
      </c>
      <c r="G221" s="113">
        <f t="shared" si="96"/>
        <v>0</v>
      </c>
      <c r="H221" s="113">
        <f t="shared" si="96"/>
        <v>95.892</v>
      </c>
      <c r="I221" s="165">
        <f t="shared" si="96"/>
        <v>0</v>
      </c>
      <c r="J221" s="113">
        <f t="shared" si="96"/>
        <v>0</v>
      </c>
      <c r="K221" s="113">
        <f t="shared" si="96"/>
        <v>0</v>
      </c>
      <c r="L221" s="113">
        <f aca="true" t="shared" si="97" ref="L221:Q221">L222</f>
        <v>0</v>
      </c>
      <c r="M221" s="113">
        <f t="shared" si="97"/>
        <v>0</v>
      </c>
      <c r="N221" s="204">
        <f t="shared" si="97"/>
        <v>0</v>
      </c>
      <c r="O221" s="113">
        <f t="shared" si="97"/>
        <v>0</v>
      </c>
      <c r="P221" s="113">
        <f t="shared" si="97"/>
        <v>0</v>
      </c>
      <c r="Q221" s="113">
        <f t="shared" si="97"/>
        <v>0</v>
      </c>
      <c r="R221" s="22"/>
    </row>
    <row r="222" spans="1:18" s="23" customFormat="1" ht="38.25" hidden="1">
      <c r="A222" s="17"/>
      <c r="B222" s="100" t="s">
        <v>349</v>
      </c>
      <c r="C222" s="50"/>
      <c r="D222" s="103" t="s">
        <v>135</v>
      </c>
      <c r="E222" s="97">
        <f>E223+E226+E229+E234+E235+E238</f>
        <v>2000</v>
      </c>
      <c r="F222" s="114">
        <f aca="true" t="shared" si="98" ref="F222:Q222">F223+F226+F229+F234+F235+F238</f>
        <v>2095.892</v>
      </c>
      <c r="G222" s="97">
        <f t="shared" si="98"/>
        <v>0</v>
      </c>
      <c r="H222" s="97">
        <f t="shared" si="98"/>
        <v>95.892</v>
      </c>
      <c r="I222" s="97">
        <f t="shared" si="98"/>
        <v>0</v>
      </c>
      <c r="J222" s="97">
        <f t="shared" si="98"/>
        <v>0</v>
      </c>
      <c r="K222" s="97">
        <f t="shared" si="98"/>
        <v>0</v>
      </c>
      <c r="L222" s="97">
        <f t="shared" si="98"/>
        <v>0</v>
      </c>
      <c r="M222" s="97">
        <f t="shared" si="98"/>
        <v>0</v>
      </c>
      <c r="N222" s="97">
        <f t="shared" si="98"/>
        <v>0</v>
      </c>
      <c r="O222" s="97">
        <f t="shared" si="98"/>
        <v>0</v>
      </c>
      <c r="P222" s="97">
        <f t="shared" si="98"/>
        <v>0</v>
      </c>
      <c r="Q222" s="97">
        <f t="shared" si="98"/>
        <v>0</v>
      </c>
      <c r="R222" s="22"/>
    </row>
    <row r="223" spans="1:17" s="22" customFormat="1" ht="25.5" hidden="1">
      <c r="A223" s="5"/>
      <c r="B223" s="85" t="s">
        <v>353</v>
      </c>
      <c r="C223" s="50"/>
      <c r="D223" s="101" t="s">
        <v>355</v>
      </c>
      <c r="E223" s="97">
        <f aca="true" t="shared" si="99" ref="E223:Q224">E224</f>
        <v>0</v>
      </c>
      <c r="F223" s="97">
        <f t="shared" si="99"/>
        <v>0</v>
      </c>
      <c r="G223" s="87">
        <f t="shared" si="99"/>
        <v>0</v>
      </c>
      <c r="H223" s="87">
        <f t="shared" si="99"/>
        <v>0</v>
      </c>
      <c r="I223" s="89">
        <f t="shared" si="99"/>
        <v>0</v>
      </c>
      <c r="J223" s="87">
        <f t="shared" si="99"/>
        <v>0</v>
      </c>
      <c r="K223" s="87">
        <f t="shared" si="99"/>
        <v>0</v>
      </c>
      <c r="L223" s="87">
        <f t="shared" si="99"/>
        <v>0</v>
      </c>
      <c r="M223" s="87">
        <f t="shared" si="99"/>
        <v>0</v>
      </c>
      <c r="N223" s="203">
        <f t="shared" si="99"/>
        <v>0</v>
      </c>
      <c r="O223" s="87">
        <f t="shared" si="99"/>
        <v>0</v>
      </c>
      <c r="P223" s="87">
        <f t="shared" si="99"/>
        <v>0</v>
      </c>
      <c r="Q223" s="87">
        <f t="shared" si="99"/>
        <v>0</v>
      </c>
    </row>
    <row r="224" spans="1:17" s="22" customFormat="1" ht="38.25" hidden="1">
      <c r="A224" s="5"/>
      <c r="B224" s="85" t="s">
        <v>354</v>
      </c>
      <c r="C224" s="50"/>
      <c r="D224" s="101" t="s">
        <v>356</v>
      </c>
      <c r="E224" s="97">
        <f t="shared" si="99"/>
        <v>0</v>
      </c>
      <c r="F224" s="97">
        <f t="shared" si="99"/>
        <v>0</v>
      </c>
      <c r="G224" s="87">
        <f t="shared" si="99"/>
        <v>0</v>
      </c>
      <c r="H224" s="87">
        <f t="shared" si="99"/>
        <v>0</v>
      </c>
      <c r="I224" s="89">
        <f t="shared" si="99"/>
        <v>0</v>
      </c>
      <c r="J224" s="87">
        <f t="shared" si="99"/>
        <v>0</v>
      </c>
      <c r="K224" s="87">
        <f t="shared" si="99"/>
        <v>0</v>
      </c>
      <c r="L224" s="87">
        <f t="shared" si="99"/>
        <v>0</v>
      </c>
      <c r="M224" s="87">
        <f t="shared" si="99"/>
        <v>0</v>
      </c>
      <c r="N224" s="203">
        <f t="shared" si="99"/>
        <v>0</v>
      </c>
      <c r="O224" s="87">
        <f t="shared" si="99"/>
        <v>0</v>
      </c>
      <c r="P224" s="87">
        <f t="shared" si="99"/>
        <v>0</v>
      </c>
      <c r="Q224" s="87">
        <f t="shared" si="99"/>
        <v>0</v>
      </c>
    </row>
    <row r="225" spans="1:17" s="135" customFormat="1" ht="38.25" hidden="1">
      <c r="A225" s="127"/>
      <c r="B225" s="85"/>
      <c r="C225" s="50" t="s">
        <v>10</v>
      </c>
      <c r="D225" s="93" t="s">
        <v>102</v>
      </c>
      <c r="E225" s="97"/>
      <c r="F225" s="111">
        <f>E225+SUM(G225:Q225)</f>
        <v>0</v>
      </c>
      <c r="G225" s="87"/>
      <c r="H225" s="87"/>
      <c r="I225" s="188"/>
      <c r="J225" s="88"/>
      <c r="K225" s="87"/>
      <c r="L225" s="87"/>
      <c r="M225" s="87"/>
      <c r="N225" s="203"/>
      <c r="O225" s="87"/>
      <c r="P225" s="87"/>
      <c r="Q225" s="87"/>
    </row>
    <row r="226" spans="1:17" s="135" customFormat="1" ht="51" hidden="1">
      <c r="A226" s="127"/>
      <c r="B226" s="131" t="s">
        <v>357</v>
      </c>
      <c r="C226" s="132"/>
      <c r="D226" s="130" t="s">
        <v>585</v>
      </c>
      <c r="E226" s="97">
        <f>E227</f>
        <v>1000</v>
      </c>
      <c r="F226" s="97">
        <f aca="true" t="shared" si="100" ref="F226:Q227">F227</f>
        <v>1000</v>
      </c>
      <c r="G226" s="97">
        <f t="shared" si="100"/>
        <v>0</v>
      </c>
      <c r="H226" s="97">
        <f t="shared" si="100"/>
        <v>0</v>
      </c>
      <c r="I226" s="114">
        <f t="shared" si="100"/>
        <v>0</v>
      </c>
      <c r="J226" s="97">
        <f t="shared" si="100"/>
        <v>0</v>
      </c>
      <c r="K226" s="97">
        <f t="shared" si="100"/>
        <v>0</v>
      </c>
      <c r="L226" s="97">
        <f t="shared" si="100"/>
        <v>0</v>
      </c>
      <c r="M226" s="97">
        <f t="shared" si="100"/>
        <v>0</v>
      </c>
      <c r="N226" s="205">
        <f t="shared" si="100"/>
        <v>0</v>
      </c>
      <c r="O226" s="97">
        <f t="shared" si="100"/>
        <v>0</v>
      </c>
      <c r="P226" s="97">
        <f t="shared" si="100"/>
        <v>0</v>
      </c>
      <c r="Q226" s="97">
        <f t="shared" si="100"/>
        <v>0</v>
      </c>
    </row>
    <row r="227" spans="1:17" s="135" customFormat="1" ht="51" hidden="1">
      <c r="A227" s="127"/>
      <c r="B227" s="131" t="s">
        <v>358</v>
      </c>
      <c r="C227" s="132"/>
      <c r="D227" s="130" t="s">
        <v>556</v>
      </c>
      <c r="E227" s="97">
        <f>E228</f>
        <v>1000</v>
      </c>
      <c r="F227" s="97">
        <f t="shared" si="100"/>
        <v>1000</v>
      </c>
      <c r="G227" s="97">
        <f t="shared" si="100"/>
        <v>0</v>
      </c>
      <c r="H227" s="97">
        <f t="shared" si="100"/>
        <v>0</v>
      </c>
      <c r="I227" s="114">
        <f t="shared" si="100"/>
        <v>0</v>
      </c>
      <c r="J227" s="97">
        <f t="shared" si="100"/>
        <v>0</v>
      </c>
      <c r="K227" s="97">
        <f t="shared" si="100"/>
        <v>0</v>
      </c>
      <c r="L227" s="97">
        <f t="shared" si="100"/>
        <v>0</v>
      </c>
      <c r="M227" s="97">
        <f t="shared" si="100"/>
        <v>0</v>
      </c>
      <c r="N227" s="205">
        <f t="shared" si="100"/>
        <v>0</v>
      </c>
      <c r="O227" s="97">
        <f t="shared" si="100"/>
        <v>0</v>
      </c>
      <c r="P227" s="97">
        <f t="shared" si="100"/>
        <v>0</v>
      </c>
      <c r="Q227" s="97">
        <f t="shared" si="100"/>
        <v>0</v>
      </c>
    </row>
    <row r="228" spans="1:17" s="135" customFormat="1" ht="38.25" hidden="1">
      <c r="A228" s="127"/>
      <c r="B228" s="131"/>
      <c r="C228" s="132" t="s">
        <v>10</v>
      </c>
      <c r="D228" s="134" t="s">
        <v>102</v>
      </c>
      <c r="E228" s="97">
        <v>1000</v>
      </c>
      <c r="F228" s="111">
        <f>E228+SUM(G228:Q228)</f>
        <v>1000</v>
      </c>
      <c r="G228" s="97"/>
      <c r="H228" s="97"/>
      <c r="I228" s="194"/>
      <c r="J228" s="110"/>
      <c r="K228" s="97"/>
      <c r="L228" s="97"/>
      <c r="M228" s="97"/>
      <c r="N228" s="205"/>
      <c r="O228" s="97"/>
      <c r="P228" s="97"/>
      <c r="Q228" s="97"/>
    </row>
    <row r="229" spans="1:17" s="135" customFormat="1" ht="38.25" hidden="1">
      <c r="A229" s="127"/>
      <c r="B229" s="85" t="s">
        <v>359</v>
      </c>
      <c r="C229" s="50"/>
      <c r="D229" s="101" t="s">
        <v>360</v>
      </c>
      <c r="E229" s="97">
        <f>E230</f>
        <v>0</v>
      </c>
      <c r="F229" s="97">
        <f aca="true" t="shared" si="101" ref="F229:Q230">F230</f>
        <v>0</v>
      </c>
      <c r="G229" s="87">
        <f t="shared" si="101"/>
        <v>0</v>
      </c>
      <c r="H229" s="87">
        <f t="shared" si="101"/>
        <v>0</v>
      </c>
      <c r="I229" s="89">
        <f t="shared" si="101"/>
        <v>0</v>
      </c>
      <c r="J229" s="87">
        <f t="shared" si="101"/>
        <v>0</v>
      </c>
      <c r="K229" s="87">
        <f t="shared" si="101"/>
        <v>0</v>
      </c>
      <c r="L229" s="87">
        <f t="shared" si="101"/>
        <v>0</v>
      </c>
      <c r="M229" s="87">
        <f t="shared" si="101"/>
        <v>0</v>
      </c>
      <c r="N229" s="203">
        <f t="shared" si="101"/>
        <v>0</v>
      </c>
      <c r="O229" s="87">
        <f t="shared" si="101"/>
        <v>0</v>
      </c>
      <c r="P229" s="87">
        <f t="shared" si="101"/>
        <v>0</v>
      </c>
      <c r="Q229" s="87">
        <f t="shared" si="101"/>
        <v>0</v>
      </c>
    </row>
    <row r="230" spans="1:17" s="135" customFormat="1" ht="38.25" hidden="1">
      <c r="A230" s="127"/>
      <c r="B230" s="85" t="s">
        <v>361</v>
      </c>
      <c r="C230" s="50"/>
      <c r="D230" s="101" t="s">
        <v>356</v>
      </c>
      <c r="E230" s="97">
        <f>E231</f>
        <v>0</v>
      </c>
      <c r="F230" s="97">
        <f t="shared" si="101"/>
        <v>0</v>
      </c>
      <c r="G230" s="87">
        <f t="shared" si="101"/>
        <v>0</v>
      </c>
      <c r="H230" s="87">
        <f t="shared" si="101"/>
        <v>0</v>
      </c>
      <c r="I230" s="89">
        <f t="shared" si="101"/>
        <v>0</v>
      </c>
      <c r="J230" s="87">
        <f t="shared" si="101"/>
        <v>0</v>
      </c>
      <c r="K230" s="87">
        <f t="shared" si="101"/>
        <v>0</v>
      </c>
      <c r="L230" s="87">
        <f t="shared" si="101"/>
        <v>0</v>
      </c>
      <c r="M230" s="87">
        <f t="shared" si="101"/>
        <v>0</v>
      </c>
      <c r="N230" s="203">
        <f t="shared" si="101"/>
        <v>0</v>
      </c>
      <c r="O230" s="87">
        <f t="shared" si="101"/>
        <v>0</v>
      </c>
      <c r="P230" s="87">
        <f t="shared" si="101"/>
        <v>0</v>
      </c>
      <c r="Q230" s="87">
        <f t="shared" si="101"/>
        <v>0</v>
      </c>
    </row>
    <row r="231" spans="1:17" s="135" customFormat="1" ht="38.25" hidden="1">
      <c r="A231" s="127"/>
      <c r="B231" s="85"/>
      <c r="C231" s="50" t="s">
        <v>10</v>
      </c>
      <c r="D231" s="134" t="s">
        <v>102</v>
      </c>
      <c r="E231" s="97"/>
      <c r="F231" s="111">
        <f>E231+SUM(G231:Q231)</f>
        <v>0</v>
      </c>
      <c r="G231" s="87"/>
      <c r="H231" s="87"/>
      <c r="I231" s="89"/>
      <c r="J231" s="87"/>
      <c r="K231" s="87"/>
      <c r="L231" s="87"/>
      <c r="M231" s="87"/>
      <c r="N231" s="203"/>
      <c r="O231" s="87"/>
      <c r="P231" s="87"/>
      <c r="Q231" s="87"/>
    </row>
    <row r="232" spans="1:17" s="135" customFormat="1" ht="38.25" hidden="1">
      <c r="A232" s="127"/>
      <c r="B232" s="85" t="s">
        <v>433</v>
      </c>
      <c r="C232" s="50"/>
      <c r="D232" s="101" t="s">
        <v>432</v>
      </c>
      <c r="E232" s="87">
        <f>E233</f>
        <v>0</v>
      </c>
      <c r="F232" s="87">
        <f aca="true" t="shared" si="102" ref="F232:K232">F233</f>
        <v>0</v>
      </c>
      <c r="G232" s="87">
        <f t="shared" si="102"/>
        <v>0</v>
      </c>
      <c r="H232" s="87">
        <f t="shared" si="102"/>
        <v>0</v>
      </c>
      <c r="I232" s="89">
        <f t="shared" si="102"/>
        <v>0</v>
      </c>
      <c r="J232" s="87">
        <f t="shared" si="102"/>
        <v>0</v>
      </c>
      <c r="K232" s="87">
        <f t="shared" si="102"/>
        <v>0</v>
      </c>
      <c r="L232" s="87">
        <f aca="true" t="shared" si="103" ref="F232:Q233">L233</f>
        <v>0</v>
      </c>
      <c r="M232" s="87">
        <f t="shared" si="103"/>
        <v>0</v>
      </c>
      <c r="N232" s="203">
        <f t="shared" si="103"/>
        <v>0</v>
      </c>
      <c r="O232" s="87">
        <f t="shared" si="103"/>
        <v>0</v>
      </c>
      <c r="P232" s="87">
        <f t="shared" si="103"/>
        <v>0</v>
      </c>
      <c r="Q232" s="87">
        <f t="shared" si="103"/>
        <v>0</v>
      </c>
    </row>
    <row r="233" spans="1:17" s="135" customFormat="1" ht="38.25" hidden="1">
      <c r="A233" s="127"/>
      <c r="B233" s="85" t="s">
        <v>434</v>
      </c>
      <c r="C233" s="50"/>
      <c r="D233" s="101" t="s">
        <v>356</v>
      </c>
      <c r="E233" s="87">
        <f>E234</f>
        <v>0</v>
      </c>
      <c r="F233" s="87">
        <f t="shared" si="103"/>
        <v>0</v>
      </c>
      <c r="G233" s="87">
        <f t="shared" si="103"/>
        <v>0</v>
      </c>
      <c r="H233" s="87">
        <f t="shared" si="103"/>
        <v>0</v>
      </c>
      <c r="I233" s="89">
        <f t="shared" si="103"/>
        <v>0</v>
      </c>
      <c r="J233" s="87">
        <f t="shared" si="103"/>
        <v>0</v>
      </c>
      <c r="K233" s="87">
        <f t="shared" si="103"/>
        <v>0</v>
      </c>
      <c r="L233" s="87">
        <f t="shared" si="103"/>
        <v>0</v>
      </c>
      <c r="M233" s="87">
        <f t="shared" si="103"/>
        <v>0</v>
      </c>
      <c r="N233" s="203">
        <f t="shared" si="103"/>
        <v>0</v>
      </c>
      <c r="O233" s="87">
        <f t="shared" si="103"/>
        <v>0</v>
      </c>
      <c r="P233" s="87">
        <f t="shared" si="103"/>
        <v>0</v>
      </c>
      <c r="Q233" s="87">
        <f t="shared" si="103"/>
        <v>0</v>
      </c>
    </row>
    <row r="234" spans="1:17" s="135" customFormat="1" ht="38.25" hidden="1">
      <c r="A234" s="127"/>
      <c r="B234" s="85"/>
      <c r="C234" s="50" t="s">
        <v>10</v>
      </c>
      <c r="D234" s="134" t="s">
        <v>102</v>
      </c>
      <c r="E234" s="87"/>
      <c r="F234" s="111">
        <f>E234+SUM(G234:Q234)</f>
        <v>0</v>
      </c>
      <c r="G234" s="87"/>
      <c r="H234" s="87"/>
      <c r="I234" s="89"/>
      <c r="J234" s="87"/>
      <c r="K234" s="87"/>
      <c r="L234" s="87"/>
      <c r="M234" s="87"/>
      <c r="N234" s="203"/>
      <c r="O234" s="87"/>
      <c r="P234" s="87"/>
      <c r="Q234" s="87"/>
    </row>
    <row r="235" spans="1:17" s="135" customFormat="1" ht="51" hidden="1">
      <c r="A235" s="127"/>
      <c r="B235" s="85" t="s">
        <v>557</v>
      </c>
      <c r="C235" s="50"/>
      <c r="D235" s="101" t="s">
        <v>588</v>
      </c>
      <c r="E235" s="87">
        <f aca="true" t="shared" si="104" ref="E235:Q236">E236</f>
        <v>1000</v>
      </c>
      <c r="F235" s="87">
        <f t="shared" si="104"/>
        <v>1000</v>
      </c>
      <c r="G235" s="87">
        <f t="shared" si="104"/>
        <v>0</v>
      </c>
      <c r="H235" s="87">
        <f t="shared" si="104"/>
        <v>0</v>
      </c>
      <c r="I235" s="89">
        <f t="shared" si="104"/>
        <v>0</v>
      </c>
      <c r="J235" s="87">
        <f t="shared" si="104"/>
        <v>0</v>
      </c>
      <c r="K235" s="87">
        <f t="shared" si="104"/>
        <v>0</v>
      </c>
      <c r="L235" s="87">
        <f t="shared" si="104"/>
        <v>0</v>
      </c>
      <c r="M235" s="87">
        <f t="shared" si="104"/>
        <v>0</v>
      </c>
      <c r="N235" s="203">
        <f t="shared" si="104"/>
        <v>0</v>
      </c>
      <c r="O235" s="87">
        <f t="shared" si="104"/>
        <v>0</v>
      </c>
      <c r="P235" s="87">
        <f t="shared" si="104"/>
        <v>0</v>
      </c>
      <c r="Q235" s="87">
        <f t="shared" si="104"/>
        <v>0</v>
      </c>
    </row>
    <row r="236" spans="1:17" s="135" customFormat="1" ht="51" hidden="1">
      <c r="A236" s="127"/>
      <c r="B236" s="85" t="s">
        <v>558</v>
      </c>
      <c r="C236" s="50"/>
      <c r="D236" s="101" t="s">
        <v>556</v>
      </c>
      <c r="E236" s="87">
        <f t="shared" si="104"/>
        <v>1000</v>
      </c>
      <c r="F236" s="87">
        <f t="shared" si="104"/>
        <v>1000</v>
      </c>
      <c r="G236" s="87">
        <f t="shared" si="104"/>
        <v>0</v>
      </c>
      <c r="H236" s="87">
        <f t="shared" si="104"/>
        <v>0</v>
      </c>
      <c r="I236" s="89">
        <f t="shared" si="104"/>
        <v>0</v>
      </c>
      <c r="J236" s="87">
        <f t="shared" si="104"/>
        <v>0</v>
      </c>
      <c r="K236" s="87">
        <f t="shared" si="104"/>
        <v>0</v>
      </c>
      <c r="L236" s="87">
        <f t="shared" si="104"/>
        <v>0</v>
      </c>
      <c r="M236" s="87">
        <f t="shared" si="104"/>
        <v>0</v>
      </c>
      <c r="N236" s="203">
        <f t="shared" si="104"/>
        <v>0</v>
      </c>
      <c r="O236" s="87">
        <f t="shared" si="104"/>
        <v>0</v>
      </c>
      <c r="P236" s="87">
        <f t="shared" si="104"/>
        <v>0</v>
      </c>
      <c r="Q236" s="87">
        <f t="shared" si="104"/>
        <v>0</v>
      </c>
    </row>
    <row r="237" spans="1:17" s="135" customFormat="1" ht="38.25" hidden="1">
      <c r="A237" s="127"/>
      <c r="B237" s="85"/>
      <c r="C237" s="50" t="s">
        <v>10</v>
      </c>
      <c r="D237" s="134" t="s">
        <v>102</v>
      </c>
      <c r="E237" s="87">
        <v>1000</v>
      </c>
      <c r="F237" s="111">
        <f>E237+SUM(G237:Q237)</f>
        <v>1000</v>
      </c>
      <c r="G237" s="87"/>
      <c r="H237" s="87"/>
      <c r="I237" s="89"/>
      <c r="J237" s="87"/>
      <c r="K237" s="87"/>
      <c r="L237" s="87"/>
      <c r="M237" s="87"/>
      <c r="N237" s="203"/>
      <c r="O237" s="87"/>
      <c r="P237" s="87"/>
      <c r="Q237" s="87"/>
    </row>
    <row r="238" spans="1:17" s="135" customFormat="1" ht="63.75" hidden="1">
      <c r="A238" s="127"/>
      <c r="B238" s="85" t="s">
        <v>605</v>
      </c>
      <c r="C238" s="50"/>
      <c r="D238" s="101" t="s">
        <v>607</v>
      </c>
      <c r="E238" s="87">
        <f>E239</f>
        <v>0</v>
      </c>
      <c r="F238" s="87">
        <f aca="true" t="shared" si="105" ref="F238:Q239">F239</f>
        <v>95.892</v>
      </c>
      <c r="G238" s="87">
        <f t="shared" si="105"/>
        <v>0</v>
      </c>
      <c r="H238" s="87">
        <f t="shared" si="105"/>
        <v>95.892</v>
      </c>
      <c r="I238" s="87">
        <f t="shared" si="105"/>
        <v>0</v>
      </c>
      <c r="J238" s="87">
        <f t="shared" si="105"/>
        <v>0</v>
      </c>
      <c r="K238" s="87">
        <f t="shared" si="105"/>
        <v>0</v>
      </c>
      <c r="L238" s="87">
        <f t="shared" si="105"/>
        <v>0</v>
      </c>
      <c r="M238" s="87">
        <f t="shared" si="105"/>
        <v>0</v>
      </c>
      <c r="N238" s="87">
        <f t="shared" si="105"/>
        <v>0</v>
      </c>
      <c r="O238" s="87">
        <f t="shared" si="105"/>
        <v>0</v>
      </c>
      <c r="P238" s="87">
        <f t="shared" si="105"/>
        <v>0</v>
      </c>
      <c r="Q238" s="87">
        <f t="shared" si="105"/>
        <v>0</v>
      </c>
    </row>
    <row r="239" spans="1:17" s="135" customFormat="1" ht="51" hidden="1">
      <c r="A239" s="127"/>
      <c r="B239" s="85" t="s">
        <v>606</v>
      </c>
      <c r="C239" s="50"/>
      <c r="D239" s="101" t="s">
        <v>556</v>
      </c>
      <c r="E239" s="87">
        <f>E240</f>
        <v>0</v>
      </c>
      <c r="F239" s="87">
        <f t="shared" si="105"/>
        <v>95.892</v>
      </c>
      <c r="G239" s="87">
        <f t="shared" si="105"/>
        <v>0</v>
      </c>
      <c r="H239" s="87">
        <f t="shared" si="105"/>
        <v>95.892</v>
      </c>
      <c r="I239" s="87">
        <f t="shared" si="105"/>
        <v>0</v>
      </c>
      <c r="J239" s="87">
        <f t="shared" si="105"/>
        <v>0</v>
      </c>
      <c r="K239" s="87">
        <f t="shared" si="105"/>
        <v>0</v>
      </c>
      <c r="L239" s="87">
        <f t="shared" si="105"/>
        <v>0</v>
      </c>
      <c r="M239" s="87">
        <f t="shared" si="105"/>
        <v>0</v>
      </c>
      <c r="N239" s="87">
        <f t="shared" si="105"/>
        <v>0</v>
      </c>
      <c r="O239" s="87">
        <f t="shared" si="105"/>
        <v>0</v>
      </c>
      <c r="P239" s="87">
        <f t="shared" si="105"/>
        <v>0</v>
      </c>
      <c r="Q239" s="87">
        <f t="shared" si="105"/>
        <v>0</v>
      </c>
    </row>
    <row r="240" spans="1:17" s="135" customFormat="1" ht="38.25" hidden="1">
      <c r="A240" s="127"/>
      <c r="B240" s="85"/>
      <c r="C240" s="50" t="s">
        <v>10</v>
      </c>
      <c r="D240" s="134" t="s">
        <v>102</v>
      </c>
      <c r="E240" s="87"/>
      <c r="F240" s="111">
        <f>E240+SUM(G240:Q240)</f>
        <v>95.892</v>
      </c>
      <c r="G240" s="87"/>
      <c r="H240" s="87">
        <v>95.892</v>
      </c>
      <c r="I240" s="89"/>
      <c r="J240" s="87"/>
      <c r="K240" s="87"/>
      <c r="L240" s="87"/>
      <c r="M240" s="87"/>
      <c r="N240" s="203"/>
      <c r="O240" s="87"/>
      <c r="P240" s="87"/>
      <c r="Q240" s="87"/>
    </row>
    <row r="241" spans="1:17" s="22" customFormat="1" ht="38.25" hidden="1">
      <c r="A241" s="5"/>
      <c r="B241" s="82" t="s">
        <v>367</v>
      </c>
      <c r="C241" s="11"/>
      <c r="D241" s="102" t="s">
        <v>137</v>
      </c>
      <c r="E241" s="113">
        <f aca="true" t="shared" si="106" ref="E241:Q241">E242</f>
        <v>37534.2</v>
      </c>
      <c r="F241" s="113">
        <f t="shared" si="106"/>
        <v>74360.98825</v>
      </c>
      <c r="G241" s="91">
        <f t="shared" si="106"/>
        <v>0</v>
      </c>
      <c r="H241" s="91">
        <f t="shared" si="106"/>
        <v>36876.78825</v>
      </c>
      <c r="I241" s="95">
        <f t="shared" si="106"/>
        <v>-50</v>
      </c>
      <c r="J241" s="91">
        <f t="shared" si="106"/>
        <v>0</v>
      </c>
      <c r="K241" s="91">
        <f t="shared" si="106"/>
        <v>0</v>
      </c>
      <c r="L241" s="91">
        <f t="shared" si="106"/>
        <v>0</v>
      </c>
      <c r="M241" s="91">
        <f t="shared" si="106"/>
        <v>0</v>
      </c>
      <c r="N241" s="158">
        <f t="shared" si="106"/>
        <v>0</v>
      </c>
      <c r="O241" s="91">
        <f t="shared" si="106"/>
        <v>0</v>
      </c>
      <c r="P241" s="91">
        <f t="shared" si="106"/>
        <v>0</v>
      </c>
      <c r="Q241" s="91">
        <f t="shared" si="106"/>
        <v>0</v>
      </c>
    </row>
    <row r="242" spans="1:17" s="22" customFormat="1" ht="25.5" hidden="1">
      <c r="A242" s="5"/>
      <c r="B242" s="100" t="s">
        <v>368</v>
      </c>
      <c r="C242" s="50"/>
      <c r="D242" s="103" t="s">
        <v>138</v>
      </c>
      <c r="E242" s="97">
        <f>E243+E246+E251</f>
        <v>37534.2</v>
      </c>
      <c r="F242" s="97">
        <f aca="true" t="shared" si="107" ref="F242:Q242">F243+F246+F251</f>
        <v>74360.98825</v>
      </c>
      <c r="G242" s="87">
        <f t="shared" si="107"/>
        <v>0</v>
      </c>
      <c r="H242" s="87">
        <f t="shared" si="107"/>
        <v>36876.78825</v>
      </c>
      <c r="I242" s="89">
        <f t="shared" si="107"/>
        <v>-50</v>
      </c>
      <c r="J242" s="87">
        <f t="shared" si="107"/>
        <v>0</v>
      </c>
      <c r="K242" s="87">
        <f t="shared" si="107"/>
        <v>0</v>
      </c>
      <c r="L242" s="87">
        <f t="shared" si="107"/>
        <v>0</v>
      </c>
      <c r="M242" s="87">
        <f t="shared" si="107"/>
        <v>0</v>
      </c>
      <c r="N242" s="203">
        <f t="shared" si="107"/>
        <v>0</v>
      </c>
      <c r="O242" s="87">
        <f t="shared" si="107"/>
        <v>0</v>
      </c>
      <c r="P242" s="87">
        <f t="shared" si="107"/>
        <v>0</v>
      </c>
      <c r="Q242" s="87">
        <f t="shared" si="107"/>
        <v>0</v>
      </c>
    </row>
    <row r="243" spans="1:18" s="22" customFormat="1" ht="38.25" hidden="1">
      <c r="A243" s="17"/>
      <c r="B243" s="85" t="s">
        <v>369</v>
      </c>
      <c r="C243" s="50"/>
      <c r="D243" s="101" t="s">
        <v>370</v>
      </c>
      <c r="E243" s="97">
        <f>E244</f>
        <v>34502.2</v>
      </c>
      <c r="F243" s="97">
        <f aca="true" t="shared" si="108" ref="F243:Q244">F244</f>
        <v>36144.842229999995</v>
      </c>
      <c r="G243" s="87">
        <f t="shared" si="108"/>
        <v>0</v>
      </c>
      <c r="H243" s="87">
        <f t="shared" si="108"/>
        <v>1642.64223</v>
      </c>
      <c r="I243" s="89">
        <f t="shared" si="108"/>
        <v>0</v>
      </c>
      <c r="J243" s="87">
        <f t="shared" si="108"/>
        <v>0</v>
      </c>
      <c r="K243" s="87">
        <f t="shared" si="108"/>
        <v>0</v>
      </c>
      <c r="L243" s="87">
        <f t="shared" si="108"/>
        <v>0</v>
      </c>
      <c r="M243" s="87">
        <f t="shared" si="108"/>
        <v>0</v>
      </c>
      <c r="N243" s="203">
        <f t="shared" si="108"/>
        <v>0</v>
      </c>
      <c r="O243" s="87">
        <f t="shared" si="108"/>
        <v>0</v>
      </c>
      <c r="P243" s="87">
        <f t="shared" si="108"/>
        <v>0</v>
      </c>
      <c r="Q243" s="87">
        <f t="shared" si="108"/>
        <v>0</v>
      </c>
      <c r="R243" s="23"/>
    </row>
    <row r="244" spans="1:17" s="22" customFormat="1" ht="38.25" hidden="1">
      <c r="A244" s="17"/>
      <c r="B244" s="85" t="s">
        <v>559</v>
      </c>
      <c r="C244" s="50"/>
      <c r="D244" s="101" t="s">
        <v>560</v>
      </c>
      <c r="E244" s="97">
        <f>E245</f>
        <v>34502.2</v>
      </c>
      <c r="F244" s="97">
        <f t="shared" si="108"/>
        <v>36144.842229999995</v>
      </c>
      <c r="G244" s="87">
        <f t="shared" si="108"/>
        <v>0</v>
      </c>
      <c r="H244" s="87">
        <f t="shared" si="108"/>
        <v>1642.64223</v>
      </c>
      <c r="I244" s="89">
        <f t="shared" si="108"/>
        <v>0</v>
      </c>
      <c r="J244" s="87">
        <f t="shared" si="108"/>
        <v>0</v>
      </c>
      <c r="K244" s="87">
        <f t="shared" si="108"/>
        <v>0</v>
      </c>
      <c r="L244" s="87">
        <f t="shared" si="108"/>
        <v>0</v>
      </c>
      <c r="M244" s="87">
        <f t="shared" si="108"/>
        <v>0</v>
      </c>
      <c r="N244" s="203">
        <f t="shared" si="108"/>
        <v>0</v>
      </c>
      <c r="O244" s="87">
        <f t="shared" si="108"/>
        <v>0</v>
      </c>
      <c r="P244" s="87">
        <f t="shared" si="108"/>
        <v>0</v>
      </c>
      <c r="Q244" s="87">
        <f t="shared" si="108"/>
        <v>0</v>
      </c>
    </row>
    <row r="245" spans="1:17" s="22" customFormat="1" ht="25.5" hidden="1">
      <c r="A245" s="5"/>
      <c r="B245" s="85"/>
      <c r="C245" s="50" t="s">
        <v>3</v>
      </c>
      <c r="D245" s="86" t="s">
        <v>98</v>
      </c>
      <c r="E245" s="97">
        <v>34502.2</v>
      </c>
      <c r="F245" s="167">
        <f>E245+SUM(G245:Q245)</f>
        <v>36144.842229999995</v>
      </c>
      <c r="G245" s="87"/>
      <c r="H245" s="87">
        <f>1264.15425+378.48798</f>
        <v>1642.64223</v>
      </c>
      <c r="I245" s="89"/>
      <c r="J245" s="87"/>
      <c r="K245" s="87"/>
      <c r="L245" s="87"/>
      <c r="M245" s="87"/>
      <c r="N245" s="203"/>
      <c r="O245" s="87"/>
      <c r="P245" s="87"/>
      <c r="Q245" s="87"/>
    </row>
    <row r="246" spans="1:19" s="22" customFormat="1" ht="25.5" hidden="1">
      <c r="A246" s="5"/>
      <c r="B246" s="85" t="s">
        <v>371</v>
      </c>
      <c r="C246" s="50"/>
      <c r="D246" s="101" t="s">
        <v>372</v>
      </c>
      <c r="E246" s="97">
        <f>E247+E249</f>
        <v>3032</v>
      </c>
      <c r="F246" s="97">
        <f aca="true" t="shared" si="109" ref="F246:Q246">F247+F249</f>
        <v>38216.14602</v>
      </c>
      <c r="G246" s="97">
        <f t="shared" si="109"/>
        <v>0</v>
      </c>
      <c r="H246" s="97">
        <f t="shared" si="109"/>
        <v>35234.14602</v>
      </c>
      <c r="I246" s="114">
        <f t="shared" si="109"/>
        <v>-50</v>
      </c>
      <c r="J246" s="97">
        <f t="shared" si="109"/>
        <v>0</v>
      </c>
      <c r="K246" s="97">
        <f t="shared" si="109"/>
        <v>0</v>
      </c>
      <c r="L246" s="97">
        <f t="shared" si="109"/>
        <v>0</v>
      </c>
      <c r="M246" s="97">
        <f t="shared" si="109"/>
        <v>0</v>
      </c>
      <c r="N246" s="205">
        <f t="shared" si="109"/>
        <v>0</v>
      </c>
      <c r="O246" s="97">
        <f t="shared" si="109"/>
        <v>0</v>
      </c>
      <c r="P246" s="97">
        <f t="shared" si="109"/>
        <v>0</v>
      </c>
      <c r="Q246" s="97">
        <f t="shared" si="109"/>
        <v>0</v>
      </c>
      <c r="S246" s="183"/>
    </row>
    <row r="247" spans="1:17" s="22" customFormat="1" ht="51" hidden="1">
      <c r="A247" s="5"/>
      <c r="B247" s="85" t="s">
        <v>561</v>
      </c>
      <c r="C247" s="50"/>
      <c r="D247" s="101" t="s">
        <v>562</v>
      </c>
      <c r="E247" s="97">
        <f>E248</f>
        <v>3032</v>
      </c>
      <c r="F247" s="97">
        <f aca="true" t="shared" si="110" ref="F247:Q247">F248</f>
        <v>3216.14602</v>
      </c>
      <c r="G247" s="87">
        <f t="shared" si="110"/>
        <v>0</v>
      </c>
      <c r="H247" s="87">
        <f t="shared" si="110"/>
        <v>234.14602</v>
      </c>
      <c r="I247" s="89">
        <f t="shared" si="110"/>
        <v>-50</v>
      </c>
      <c r="J247" s="87">
        <f t="shared" si="110"/>
        <v>0</v>
      </c>
      <c r="K247" s="87">
        <f t="shared" si="110"/>
        <v>0</v>
      </c>
      <c r="L247" s="87">
        <f t="shared" si="110"/>
        <v>0</v>
      </c>
      <c r="M247" s="87">
        <f t="shared" si="110"/>
        <v>0</v>
      </c>
      <c r="N247" s="203">
        <f t="shared" si="110"/>
        <v>0</v>
      </c>
      <c r="O247" s="87">
        <f t="shared" si="110"/>
        <v>0</v>
      </c>
      <c r="P247" s="87">
        <f t="shared" si="110"/>
        <v>0</v>
      </c>
      <c r="Q247" s="87">
        <f t="shared" si="110"/>
        <v>0</v>
      </c>
    </row>
    <row r="248" spans="1:17" s="22" customFormat="1" ht="25.5" hidden="1">
      <c r="A248" s="5"/>
      <c r="B248" s="85"/>
      <c r="C248" s="50" t="s">
        <v>3</v>
      </c>
      <c r="D248" s="86" t="s">
        <v>98</v>
      </c>
      <c r="E248" s="97">
        <v>3032</v>
      </c>
      <c r="F248" s="167">
        <f>E248+SUM(G248:Q248)</f>
        <v>3216.14602</v>
      </c>
      <c r="G248" s="87"/>
      <c r="H248" s="87">
        <v>234.14602</v>
      </c>
      <c r="I248" s="188">
        <v>-50</v>
      </c>
      <c r="J248" s="88"/>
      <c r="K248" s="87"/>
      <c r="L248" s="87"/>
      <c r="M248" s="87"/>
      <c r="N248" s="203"/>
      <c r="O248" s="87"/>
      <c r="P248" s="87"/>
      <c r="Q248" s="87"/>
    </row>
    <row r="249" spans="1:17" s="22" customFormat="1" ht="76.5" hidden="1">
      <c r="A249" s="5"/>
      <c r="B249" s="85" t="s">
        <v>602</v>
      </c>
      <c r="C249" s="50"/>
      <c r="D249" s="86" t="s">
        <v>603</v>
      </c>
      <c r="E249" s="97">
        <f>E250</f>
        <v>0</v>
      </c>
      <c r="F249" s="114">
        <f aca="true" t="shared" si="111" ref="F249:Q249">F250</f>
        <v>35000</v>
      </c>
      <c r="G249" s="97">
        <f t="shared" si="111"/>
        <v>0</v>
      </c>
      <c r="H249" s="97">
        <f t="shared" si="111"/>
        <v>35000</v>
      </c>
      <c r="I249" s="114">
        <f t="shared" si="111"/>
        <v>0</v>
      </c>
      <c r="J249" s="97">
        <f t="shared" si="111"/>
        <v>0</v>
      </c>
      <c r="K249" s="97">
        <f t="shared" si="111"/>
        <v>0</v>
      </c>
      <c r="L249" s="97">
        <f t="shared" si="111"/>
        <v>0</v>
      </c>
      <c r="M249" s="97">
        <f t="shared" si="111"/>
        <v>0</v>
      </c>
      <c r="N249" s="205">
        <f t="shared" si="111"/>
        <v>0</v>
      </c>
      <c r="O249" s="97">
        <f t="shared" si="111"/>
        <v>0</v>
      </c>
      <c r="P249" s="97">
        <f t="shared" si="111"/>
        <v>0</v>
      </c>
      <c r="Q249" s="97">
        <f t="shared" si="111"/>
        <v>0</v>
      </c>
    </row>
    <row r="250" spans="1:17" s="22" customFormat="1" ht="25.5" hidden="1">
      <c r="A250" s="5"/>
      <c r="B250" s="85"/>
      <c r="C250" s="50" t="s">
        <v>3</v>
      </c>
      <c r="D250" s="86" t="s">
        <v>98</v>
      </c>
      <c r="E250" s="97"/>
      <c r="F250" s="111">
        <f>E250+SUM(G250:Q250)</f>
        <v>35000</v>
      </c>
      <c r="G250" s="87"/>
      <c r="H250" s="87">
        <v>35000</v>
      </c>
      <c r="I250" s="188"/>
      <c r="J250" s="88"/>
      <c r="K250" s="87"/>
      <c r="L250" s="87"/>
      <c r="M250" s="87"/>
      <c r="N250" s="203"/>
      <c r="O250" s="87"/>
      <c r="P250" s="87"/>
      <c r="Q250" s="87"/>
    </row>
    <row r="251" spans="1:17" s="22" customFormat="1" ht="38.25" hidden="1">
      <c r="A251" s="5"/>
      <c r="B251" s="85" t="s">
        <v>373</v>
      </c>
      <c r="C251" s="50"/>
      <c r="D251" s="101" t="s">
        <v>375</v>
      </c>
      <c r="E251" s="111">
        <f>E252</f>
        <v>0</v>
      </c>
      <c r="F251" s="111">
        <f aca="true" t="shared" si="112" ref="F251:Q252">F252</f>
        <v>0</v>
      </c>
      <c r="G251" s="83">
        <f t="shared" si="112"/>
        <v>0</v>
      </c>
      <c r="H251" s="83">
        <f t="shared" si="112"/>
        <v>0</v>
      </c>
      <c r="I251" s="96">
        <f t="shared" si="112"/>
        <v>0</v>
      </c>
      <c r="J251" s="83">
        <f t="shared" si="112"/>
        <v>0</v>
      </c>
      <c r="K251" s="83">
        <f t="shared" si="112"/>
        <v>0</v>
      </c>
      <c r="L251" s="83">
        <f t="shared" si="112"/>
        <v>0</v>
      </c>
      <c r="M251" s="83">
        <f t="shared" si="112"/>
        <v>0</v>
      </c>
      <c r="N251" s="207">
        <f t="shared" si="112"/>
        <v>0</v>
      </c>
      <c r="O251" s="83">
        <f t="shared" si="112"/>
        <v>0</v>
      </c>
      <c r="P251" s="83">
        <f t="shared" si="112"/>
        <v>0</v>
      </c>
      <c r="Q251" s="83">
        <f t="shared" si="112"/>
        <v>0</v>
      </c>
    </row>
    <row r="252" spans="1:17" s="22" customFormat="1" ht="38.25" hidden="1">
      <c r="A252" s="5"/>
      <c r="B252" s="85" t="s">
        <v>374</v>
      </c>
      <c r="C252" s="50"/>
      <c r="D252" s="101" t="s">
        <v>356</v>
      </c>
      <c r="E252" s="111">
        <f>E253</f>
        <v>0</v>
      </c>
      <c r="F252" s="111">
        <f t="shared" si="112"/>
        <v>0</v>
      </c>
      <c r="G252" s="83">
        <f t="shared" si="112"/>
        <v>0</v>
      </c>
      <c r="H252" s="83">
        <f t="shared" si="112"/>
        <v>0</v>
      </c>
      <c r="I252" s="96">
        <f t="shared" si="112"/>
        <v>0</v>
      </c>
      <c r="J252" s="83">
        <f t="shared" si="112"/>
        <v>0</v>
      </c>
      <c r="K252" s="83">
        <f t="shared" si="112"/>
        <v>0</v>
      </c>
      <c r="L252" s="83">
        <f t="shared" si="112"/>
        <v>0</v>
      </c>
      <c r="M252" s="83">
        <f t="shared" si="112"/>
        <v>0</v>
      </c>
      <c r="N252" s="207">
        <f t="shared" si="112"/>
        <v>0</v>
      </c>
      <c r="O252" s="83">
        <f t="shared" si="112"/>
        <v>0</v>
      </c>
      <c r="P252" s="83">
        <f t="shared" si="112"/>
        <v>0</v>
      </c>
      <c r="Q252" s="83">
        <f t="shared" si="112"/>
        <v>0</v>
      </c>
    </row>
    <row r="253" spans="1:17" s="22" customFormat="1" ht="25.5" hidden="1">
      <c r="A253" s="5"/>
      <c r="B253" s="85"/>
      <c r="C253" s="50" t="s">
        <v>3</v>
      </c>
      <c r="D253" s="86" t="s">
        <v>98</v>
      </c>
      <c r="E253" s="111"/>
      <c r="F253" s="111">
        <f>E253+SUM(G253:Q253)</f>
        <v>0</v>
      </c>
      <c r="G253" s="83"/>
      <c r="H253" s="83"/>
      <c r="I253" s="189"/>
      <c r="J253" s="84"/>
      <c r="K253" s="83"/>
      <c r="L253" s="83"/>
      <c r="M253" s="83"/>
      <c r="N253" s="207"/>
      <c r="O253" s="83"/>
      <c r="P253" s="83"/>
      <c r="Q253" s="83"/>
    </row>
    <row r="254" spans="1:17" s="22" customFormat="1" ht="51" hidden="1">
      <c r="A254" s="5"/>
      <c r="B254" s="82" t="s">
        <v>511</v>
      </c>
      <c r="C254" s="11"/>
      <c r="D254" s="138" t="s">
        <v>584</v>
      </c>
      <c r="E254" s="112">
        <f>E255</f>
        <v>1404.37</v>
      </c>
      <c r="F254" s="112">
        <f aca="true" t="shared" si="113" ref="F254:Q254">F255</f>
        <v>1404.37</v>
      </c>
      <c r="G254" s="112">
        <f t="shared" si="113"/>
        <v>0</v>
      </c>
      <c r="H254" s="112">
        <f t="shared" si="113"/>
        <v>0</v>
      </c>
      <c r="I254" s="112">
        <f t="shared" si="113"/>
        <v>0</v>
      </c>
      <c r="J254" s="112">
        <f t="shared" si="113"/>
        <v>0</v>
      </c>
      <c r="K254" s="112">
        <f t="shared" si="113"/>
        <v>0</v>
      </c>
      <c r="L254" s="111">
        <f t="shared" si="113"/>
        <v>0</v>
      </c>
      <c r="M254" s="111">
        <f t="shared" si="113"/>
        <v>0</v>
      </c>
      <c r="N254" s="210">
        <f t="shared" si="113"/>
        <v>0</v>
      </c>
      <c r="O254" s="111">
        <f t="shared" si="113"/>
        <v>0</v>
      </c>
      <c r="P254" s="111">
        <f t="shared" si="113"/>
        <v>0</v>
      </c>
      <c r="Q254" s="111">
        <f t="shared" si="113"/>
        <v>0</v>
      </c>
    </row>
    <row r="255" spans="1:17" s="22" customFormat="1" ht="38.25" hidden="1">
      <c r="A255" s="5"/>
      <c r="B255" s="85" t="s">
        <v>517</v>
      </c>
      <c r="C255" s="50"/>
      <c r="D255" s="86" t="s">
        <v>586</v>
      </c>
      <c r="E255" s="111">
        <f>E256+E258</f>
        <v>1404.37</v>
      </c>
      <c r="F255" s="111">
        <f aca="true" t="shared" si="114" ref="F255:Q255">F256+F258</f>
        <v>1404.37</v>
      </c>
      <c r="G255" s="111">
        <f t="shared" si="114"/>
        <v>0</v>
      </c>
      <c r="H255" s="111">
        <f t="shared" si="114"/>
        <v>0</v>
      </c>
      <c r="I255" s="111">
        <f t="shared" si="114"/>
        <v>0</v>
      </c>
      <c r="J255" s="111">
        <f t="shared" si="114"/>
        <v>0</v>
      </c>
      <c r="K255" s="111">
        <f t="shared" si="114"/>
        <v>0</v>
      </c>
      <c r="L255" s="111">
        <f t="shared" si="114"/>
        <v>0</v>
      </c>
      <c r="M255" s="111">
        <f t="shared" si="114"/>
        <v>0</v>
      </c>
      <c r="N255" s="210">
        <f t="shared" si="114"/>
        <v>0</v>
      </c>
      <c r="O255" s="111">
        <f t="shared" si="114"/>
        <v>0</v>
      </c>
      <c r="P255" s="111">
        <f t="shared" si="114"/>
        <v>0</v>
      </c>
      <c r="Q255" s="111">
        <f t="shared" si="114"/>
        <v>0</v>
      </c>
    </row>
    <row r="256" spans="1:17" s="22" customFormat="1" ht="25.5" hidden="1">
      <c r="A256" s="5"/>
      <c r="B256" s="85" t="s">
        <v>518</v>
      </c>
      <c r="C256" s="50"/>
      <c r="D256" s="86" t="s">
        <v>587</v>
      </c>
      <c r="E256" s="111">
        <f>E257</f>
        <v>1404.37</v>
      </c>
      <c r="F256" s="111">
        <f aca="true" t="shared" si="115" ref="F256:Q256">F257</f>
        <v>1404.37</v>
      </c>
      <c r="G256" s="111">
        <f t="shared" si="115"/>
        <v>0</v>
      </c>
      <c r="H256" s="111">
        <f t="shared" si="115"/>
        <v>0</v>
      </c>
      <c r="I256" s="111">
        <f t="shared" si="115"/>
        <v>0</v>
      </c>
      <c r="J256" s="111">
        <f t="shared" si="115"/>
        <v>0</v>
      </c>
      <c r="K256" s="111">
        <f t="shared" si="115"/>
        <v>0</v>
      </c>
      <c r="L256" s="111">
        <f t="shared" si="115"/>
        <v>0</v>
      </c>
      <c r="M256" s="111">
        <f t="shared" si="115"/>
        <v>0</v>
      </c>
      <c r="N256" s="210">
        <f t="shared" si="115"/>
        <v>0</v>
      </c>
      <c r="O256" s="111">
        <f t="shared" si="115"/>
        <v>0</v>
      </c>
      <c r="P256" s="111">
        <f t="shared" si="115"/>
        <v>0</v>
      </c>
      <c r="Q256" s="111">
        <f t="shared" si="115"/>
        <v>0</v>
      </c>
    </row>
    <row r="257" spans="1:17" s="22" customFormat="1" ht="25.5" hidden="1">
      <c r="A257" s="5"/>
      <c r="B257" s="85"/>
      <c r="C257" s="50" t="s">
        <v>3</v>
      </c>
      <c r="D257" s="86" t="s">
        <v>98</v>
      </c>
      <c r="E257" s="167">
        <v>1404.37</v>
      </c>
      <c r="F257" s="111">
        <f>E257+SUM(G257:Q257)</f>
        <v>1404.37</v>
      </c>
      <c r="G257" s="83"/>
      <c r="H257" s="83">
        <v>0</v>
      </c>
      <c r="I257" s="189"/>
      <c r="J257" s="84"/>
      <c r="K257" s="83"/>
      <c r="L257" s="83"/>
      <c r="M257" s="83"/>
      <c r="N257" s="207"/>
      <c r="O257" s="83"/>
      <c r="P257" s="83"/>
      <c r="Q257" s="83"/>
    </row>
    <row r="258" spans="1:17" s="22" customFormat="1" ht="25.5" hidden="1">
      <c r="A258" s="5"/>
      <c r="B258" s="85" t="s">
        <v>519</v>
      </c>
      <c r="C258" s="50"/>
      <c r="D258" s="86" t="s">
        <v>516</v>
      </c>
      <c r="E258" s="111">
        <f>E259</f>
        <v>0</v>
      </c>
      <c r="F258" s="111">
        <f aca="true" t="shared" si="116" ref="F258:Q258">F259</f>
        <v>0</v>
      </c>
      <c r="G258" s="111">
        <f t="shared" si="116"/>
        <v>0</v>
      </c>
      <c r="H258" s="111">
        <f t="shared" si="116"/>
        <v>0</v>
      </c>
      <c r="I258" s="111">
        <f t="shared" si="116"/>
        <v>0</v>
      </c>
      <c r="J258" s="111">
        <f t="shared" si="116"/>
        <v>0</v>
      </c>
      <c r="K258" s="111">
        <f t="shared" si="116"/>
        <v>0</v>
      </c>
      <c r="L258" s="111">
        <f t="shared" si="116"/>
        <v>0</v>
      </c>
      <c r="M258" s="111">
        <f t="shared" si="116"/>
        <v>0</v>
      </c>
      <c r="N258" s="210">
        <f t="shared" si="116"/>
        <v>0</v>
      </c>
      <c r="O258" s="111">
        <f t="shared" si="116"/>
        <v>0</v>
      </c>
      <c r="P258" s="111">
        <f t="shared" si="116"/>
        <v>0</v>
      </c>
      <c r="Q258" s="111">
        <f t="shared" si="116"/>
        <v>0</v>
      </c>
    </row>
    <row r="259" spans="1:17" s="22" customFormat="1" ht="25.5" hidden="1">
      <c r="A259" s="5"/>
      <c r="B259" s="85"/>
      <c r="C259" s="50" t="s">
        <v>3</v>
      </c>
      <c r="D259" s="86" t="s">
        <v>98</v>
      </c>
      <c r="E259" s="111"/>
      <c r="F259" s="111">
        <f>E259+SUM(G259:Q259)</f>
        <v>0</v>
      </c>
      <c r="G259" s="83"/>
      <c r="H259" s="83"/>
      <c r="I259" s="189"/>
      <c r="J259" s="84"/>
      <c r="K259" s="83"/>
      <c r="L259" s="83"/>
      <c r="M259" s="83"/>
      <c r="N259" s="207"/>
      <c r="O259" s="83"/>
      <c r="P259" s="83"/>
      <c r="Q259" s="83"/>
    </row>
    <row r="260" spans="1:17" s="23" customFormat="1" ht="12" hidden="1">
      <c r="A260" s="5" t="s">
        <v>50</v>
      </c>
      <c r="B260" s="16"/>
      <c r="C260" s="5"/>
      <c r="D260" s="13" t="s">
        <v>51</v>
      </c>
      <c r="E260" s="145">
        <f>E261+E269</f>
        <v>609</v>
      </c>
      <c r="F260" s="145">
        <f aca="true" t="shared" si="117" ref="F260:Q260">F261+F269</f>
        <v>609</v>
      </c>
      <c r="G260" s="145">
        <f t="shared" si="117"/>
        <v>0</v>
      </c>
      <c r="H260" s="145">
        <f t="shared" si="117"/>
        <v>0</v>
      </c>
      <c r="I260" s="155">
        <f t="shared" si="117"/>
        <v>0</v>
      </c>
      <c r="J260" s="145">
        <f t="shared" si="117"/>
        <v>0</v>
      </c>
      <c r="K260" s="145">
        <f t="shared" si="117"/>
        <v>0</v>
      </c>
      <c r="L260" s="145">
        <f t="shared" si="117"/>
        <v>0</v>
      </c>
      <c r="M260" s="145">
        <f t="shared" si="117"/>
        <v>0</v>
      </c>
      <c r="N260" s="206">
        <f t="shared" si="117"/>
        <v>0</v>
      </c>
      <c r="O260" s="145">
        <f t="shared" si="117"/>
        <v>0</v>
      </c>
      <c r="P260" s="145">
        <f t="shared" si="117"/>
        <v>0</v>
      </c>
      <c r="Q260" s="145">
        <f t="shared" si="117"/>
        <v>0</v>
      </c>
    </row>
    <row r="261" spans="1:17" s="23" customFormat="1" ht="51" hidden="1">
      <c r="A261" s="5"/>
      <c r="B261" s="82" t="s">
        <v>175</v>
      </c>
      <c r="C261" s="11"/>
      <c r="D261" s="79" t="s">
        <v>110</v>
      </c>
      <c r="E261" s="113">
        <f>E262</f>
        <v>500</v>
      </c>
      <c r="F261" s="113">
        <f aca="true" t="shared" si="118" ref="F261:Q264">F262</f>
        <v>500</v>
      </c>
      <c r="G261" s="91">
        <f t="shared" si="118"/>
        <v>0</v>
      </c>
      <c r="H261" s="91">
        <f t="shared" si="118"/>
        <v>0</v>
      </c>
      <c r="I261" s="95">
        <f t="shared" si="118"/>
        <v>0</v>
      </c>
      <c r="J261" s="91">
        <f t="shared" si="118"/>
        <v>0</v>
      </c>
      <c r="K261" s="91">
        <f t="shared" si="118"/>
        <v>0</v>
      </c>
      <c r="L261" s="91">
        <f t="shared" si="118"/>
        <v>0</v>
      </c>
      <c r="M261" s="91">
        <f t="shared" si="118"/>
        <v>0</v>
      </c>
      <c r="N261" s="158">
        <f t="shared" si="118"/>
        <v>0</v>
      </c>
      <c r="O261" s="91">
        <f t="shared" si="118"/>
        <v>0</v>
      </c>
      <c r="P261" s="91">
        <f t="shared" si="118"/>
        <v>0</v>
      </c>
      <c r="Q261" s="91">
        <f t="shared" si="118"/>
        <v>0</v>
      </c>
    </row>
    <row r="262" spans="1:17" s="23" customFormat="1" ht="12.75" hidden="1">
      <c r="A262" s="5"/>
      <c r="B262" s="100" t="s">
        <v>183</v>
      </c>
      <c r="C262" s="50"/>
      <c r="D262" s="80" t="s">
        <v>112</v>
      </c>
      <c r="E262" s="97">
        <f>E263+E266</f>
        <v>500</v>
      </c>
      <c r="F262" s="97">
        <f aca="true" t="shared" si="119" ref="F262:N262">F263+F266</f>
        <v>500</v>
      </c>
      <c r="G262" s="97">
        <f t="shared" si="119"/>
        <v>0</v>
      </c>
      <c r="H262" s="97">
        <f t="shared" si="119"/>
        <v>0</v>
      </c>
      <c r="I262" s="114">
        <f t="shared" si="119"/>
        <v>0</v>
      </c>
      <c r="J262" s="97">
        <f t="shared" si="119"/>
        <v>0</v>
      </c>
      <c r="K262" s="97">
        <f t="shared" si="119"/>
        <v>0</v>
      </c>
      <c r="L262" s="97">
        <f t="shared" si="119"/>
        <v>0</v>
      </c>
      <c r="M262" s="97">
        <f t="shared" si="119"/>
        <v>0</v>
      </c>
      <c r="N262" s="205">
        <f t="shared" si="119"/>
        <v>0</v>
      </c>
      <c r="O262" s="87">
        <f t="shared" si="118"/>
        <v>0</v>
      </c>
      <c r="P262" s="87">
        <f t="shared" si="118"/>
        <v>0</v>
      </c>
      <c r="Q262" s="87">
        <f t="shared" si="118"/>
        <v>0</v>
      </c>
    </row>
    <row r="263" spans="1:17" s="23" customFormat="1" ht="25.5" hidden="1">
      <c r="A263" s="5"/>
      <c r="B263" s="85" t="s">
        <v>184</v>
      </c>
      <c r="C263" s="50"/>
      <c r="D263" s="72" t="s">
        <v>186</v>
      </c>
      <c r="E263" s="97">
        <f>E264</f>
        <v>500</v>
      </c>
      <c r="F263" s="97">
        <f t="shared" si="118"/>
        <v>500</v>
      </c>
      <c r="G263" s="87">
        <f t="shared" si="118"/>
        <v>0</v>
      </c>
      <c r="H263" s="87">
        <f t="shared" si="118"/>
        <v>0</v>
      </c>
      <c r="I263" s="89">
        <f t="shared" si="118"/>
        <v>0</v>
      </c>
      <c r="J263" s="87">
        <f t="shared" si="118"/>
        <v>0</v>
      </c>
      <c r="K263" s="87">
        <f t="shared" si="118"/>
        <v>0</v>
      </c>
      <c r="L263" s="87">
        <f t="shared" si="118"/>
        <v>0</v>
      </c>
      <c r="M263" s="87">
        <f t="shared" si="118"/>
        <v>0</v>
      </c>
      <c r="N263" s="203">
        <f t="shared" si="118"/>
        <v>0</v>
      </c>
      <c r="O263" s="87">
        <f t="shared" si="118"/>
        <v>0</v>
      </c>
      <c r="P263" s="87">
        <f t="shared" si="118"/>
        <v>0</v>
      </c>
      <c r="Q263" s="87">
        <f t="shared" si="118"/>
        <v>0</v>
      </c>
    </row>
    <row r="264" spans="1:17" s="23" customFormat="1" ht="25.5" hidden="1">
      <c r="A264" s="5"/>
      <c r="B264" s="131" t="s">
        <v>185</v>
      </c>
      <c r="C264" s="50"/>
      <c r="D264" s="72" t="s">
        <v>153</v>
      </c>
      <c r="E264" s="97">
        <f>E265</f>
        <v>500</v>
      </c>
      <c r="F264" s="97">
        <f t="shared" si="118"/>
        <v>500</v>
      </c>
      <c r="G264" s="87">
        <f t="shared" si="118"/>
        <v>0</v>
      </c>
      <c r="H264" s="87">
        <f t="shared" si="118"/>
        <v>0</v>
      </c>
      <c r="I264" s="89">
        <f t="shared" si="118"/>
        <v>0</v>
      </c>
      <c r="J264" s="87">
        <f t="shared" si="118"/>
        <v>0</v>
      </c>
      <c r="K264" s="87">
        <f t="shared" si="118"/>
        <v>0</v>
      </c>
      <c r="L264" s="87">
        <f t="shared" si="118"/>
        <v>0</v>
      </c>
      <c r="M264" s="87">
        <f t="shared" si="118"/>
        <v>0</v>
      </c>
      <c r="N264" s="203">
        <f t="shared" si="118"/>
        <v>0</v>
      </c>
      <c r="O264" s="87">
        <f t="shared" si="118"/>
        <v>0</v>
      </c>
      <c r="P264" s="87">
        <f t="shared" si="118"/>
        <v>0</v>
      </c>
      <c r="Q264" s="87">
        <f t="shared" si="118"/>
        <v>0</v>
      </c>
    </row>
    <row r="265" spans="1:17" s="23" customFormat="1" ht="25.5" hidden="1">
      <c r="A265" s="5"/>
      <c r="B265" s="85"/>
      <c r="C265" s="50" t="s">
        <v>3</v>
      </c>
      <c r="D265" s="86" t="s">
        <v>98</v>
      </c>
      <c r="E265" s="97">
        <v>500</v>
      </c>
      <c r="F265" s="111">
        <f>E265+SUM(G265:Q265)</f>
        <v>500</v>
      </c>
      <c r="G265" s="87"/>
      <c r="H265" s="87"/>
      <c r="I265" s="188"/>
      <c r="J265" s="88"/>
      <c r="K265" s="87"/>
      <c r="L265" s="87"/>
      <c r="M265" s="87"/>
      <c r="N265" s="203"/>
      <c r="O265" s="87"/>
      <c r="P265" s="87"/>
      <c r="Q265" s="87"/>
    </row>
    <row r="266" spans="1:17" s="23" customFormat="1" ht="38.25" hidden="1">
      <c r="A266" s="5"/>
      <c r="B266" s="85" t="s">
        <v>468</v>
      </c>
      <c r="C266" s="50"/>
      <c r="D266" s="86" t="s">
        <v>470</v>
      </c>
      <c r="E266" s="97">
        <f>E267</f>
        <v>0</v>
      </c>
      <c r="F266" s="97">
        <f aca="true" t="shared" si="120" ref="F266:N267">F267</f>
        <v>0</v>
      </c>
      <c r="G266" s="97">
        <f t="shared" si="120"/>
        <v>0</v>
      </c>
      <c r="H266" s="97">
        <f t="shared" si="120"/>
        <v>0</v>
      </c>
      <c r="I266" s="114">
        <f t="shared" si="120"/>
        <v>0</v>
      </c>
      <c r="J266" s="97">
        <f t="shared" si="120"/>
        <v>0</v>
      </c>
      <c r="K266" s="97">
        <f t="shared" si="120"/>
        <v>0</v>
      </c>
      <c r="L266" s="97">
        <f t="shared" si="120"/>
        <v>0</v>
      </c>
      <c r="M266" s="97">
        <f t="shared" si="120"/>
        <v>0</v>
      </c>
      <c r="N266" s="205">
        <f t="shared" si="120"/>
        <v>0</v>
      </c>
      <c r="O266" s="87"/>
      <c r="P266" s="87"/>
      <c r="Q266" s="87"/>
    </row>
    <row r="267" spans="1:17" s="23" customFormat="1" ht="25.5" hidden="1">
      <c r="A267" s="5"/>
      <c r="B267" s="85" t="s">
        <v>469</v>
      </c>
      <c r="C267" s="50"/>
      <c r="D267" s="86" t="s">
        <v>471</v>
      </c>
      <c r="E267" s="97">
        <f>E268</f>
        <v>0</v>
      </c>
      <c r="F267" s="97">
        <f t="shared" si="120"/>
        <v>0</v>
      </c>
      <c r="G267" s="97">
        <f t="shared" si="120"/>
        <v>0</v>
      </c>
      <c r="H267" s="97">
        <f t="shared" si="120"/>
        <v>0</v>
      </c>
      <c r="I267" s="114">
        <f t="shared" si="120"/>
        <v>0</v>
      </c>
      <c r="J267" s="97">
        <f t="shared" si="120"/>
        <v>0</v>
      </c>
      <c r="K267" s="97">
        <f t="shared" si="120"/>
        <v>0</v>
      </c>
      <c r="L267" s="97">
        <f t="shared" si="120"/>
        <v>0</v>
      </c>
      <c r="M267" s="97">
        <f t="shared" si="120"/>
        <v>0</v>
      </c>
      <c r="N267" s="205">
        <f t="shared" si="120"/>
        <v>0</v>
      </c>
      <c r="O267" s="87"/>
      <c r="P267" s="87"/>
      <c r="Q267" s="87"/>
    </row>
    <row r="268" spans="1:17" s="23" customFormat="1" ht="25.5" hidden="1">
      <c r="A268" s="5"/>
      <c r="B268" s="85"/>
      <c r="C268" s="50" t="s">
        <v>3</v>
      </c>
      <c r="D268" s="86" t="s">
        <v>98</v>
      </c>
      <c r="E268" s="97"/>
      <c r="F268" s="111">
        <f>E268+SUM(G268:Q268)</f>
        <v>0</v>
      </c>
      <c r="G268" s="87"/>
      <c r="H268" s="87"/>
      <c r="I268" s="188"/>
      <c r="J268" s="88"/>
      <c r="K268" s="87"/>
      <c r="L268" s="87"/>
      <c r="M268" s="87"/>
      <c r="N268" s="203"/>
      <c r="O268" s="87"/>
      <c r="P268" s="87"/>
      <c r="Q268" s="87"/>
    </row>
    <row r="269" spans="1:17" s="23" customFormat="1" ht="63.75" hidden="1">
      <c r="A269" s="5"/>
      <c r="B269" s="82" t="s">
        <v>475</v>
      </c>
      <c r="C269" s="11"/>
      <c r="D269" s="138" t="s">
        <v>477</v>
      </c>
      <c r="E269" s="113">
        <f>E270+E272+E274</f>
        <v>109</v>
      </c>
      <c r="F269" s="113">
        <f aca="true" t="shared" si="121" ref="F269:Q269">F270+F272+F274</f>
        <v>109</v>
      </c>
      <c r="G269" s="113">
        <f t="shared" si="121"/>
        <v>0</v>
      </c>
      <c r="H269" s="113">
        <f t="shared" si="121"/>
        <v>0</v>
      </c>
      <c r="I269" s="165">
        <f t="shared" si="121"/>
        <v>0</v>
      </c>
      <c r="J269" s="113">
        <f t="shared" si="121"/>
        <v>0</v>
      </c>
      <c r="K269" s="113">
        <f t="shared" si="121"/>
        <v>0</v>
      </c>
      <c r="L269" s="113">
        <f t="shared" si="121"/>
        <v>0</v>
      </c>
      <c r="M269" s="113">
        <f t="shared" si="121"/>
        <v>0</v>
      </c>
      <c r="N269" s="204">
        <f t="shared" si="121"/>
        <v>0</v>
      </c>
      <c r="O269" s="113">
        <f t="shared" si="121"/>
        <v>0</v>
      </c>
      <c r="P269" s="113">
        <f t="shared" si="121"/>
        <v>0</v>
      </c>
      <c r="Q269" s="113">
        <f t="shared" si="121"/>
        <v>0</v>
      </c>
    </row>
    <row r="270" spans="1:17" s="23" customFormat="1" ht="51" hidden="1">
      <c r="A270" s="5"/>
      <c r="B270" s="85" t="s">
        <v>476</v>
      </c>
      <c r="C270" s="50"/>
      <c r="D270" s="86" t="s">
        <v>478</v>
      </c>
      <c r="E270" s="97">
        <f>E271</f>
        <v>109</v>
      </c>
      <c r="F270" s="97">
        <f aca="true" t="shared" si="122" ref="F270:Q270">F271</f>
        <v>109</v>
      </c>
      <c r="G270" s="97">
        <f t="shared" si="122"/>
        <v>0</v>
      </c>
      <c r="H270" s="97">
        <f t="shared" si="122"/>
        <v>0</v>
      </c>
      <c r="I270" s="114">
        <f t="shared" si="122"/>
        <v>0</v>
      </c>
      <c r="J270" s="97">
        <f t="shared" si="122"/>
        <v>0</v>
      </c>
      <c r="K270" s="97">
        <f t="shared" si="122"/>
        <v>0</v>
      </c>
      <c r="L270" s="97">
        <f t="shared" si="122"/>
        <v>0</v>
      </c>
      <c r="M270" s="97">
        <f t="shared" si="122"/>
        <v>0</v>
      </c>
      <c r="N270" s="205">
        <f t="shared" si="122"/>
        <v>0</v>
      </c>
      <c r="O270" s="97">
        <f t="shared" si="122"/>
        <v>0</v>
      </c>
      <c r="P270" s="97">
        <f t="shared" si="122"/>
        <v>0</v>
      </c>
      <c r="Q270" s="97">
        <f t="shared" si="122"/>
        <v>0</v>
      </c>
    </row>
    <row r="271" spans="1:17" s="23" customFormat="1" ht="12.75" hidden="1">
      <c r="A271" s="5"/>
      <c r="B271" s="85"/>
      <c r="C271" s="50" t="s">
        <v>9</v>
      </c>
      <c r="D271" s="86" t="s">
        <v>39</v>
      </c>
      <c r="E271" s="97">
        <v>109</v>
      </c>
      <c r="F271" s="111">
        <f>E271+SUM(G271:Q271)</f>
        <v>109</v>
      </c>
      <c r="G271" s="87"/>
      <c r="H271" s="87"/>
      <c r="I271" s="188"/>
      <c r="J271" s="88"/>
      <c r="K271" s="87"/>
      <c r="L271" s="87"/>
      <c r="M271" s="87"/>
      <c r="N271" s="203"/>
      <c r="O271" s="87"/>
      <c r="P271" s="87"/>
      <c r="Q271" s="87"/>
    </row>
    <row r="272" spans="1:17" s="23" customFormat="1" ht="51" hidden="1">
      <c r="A272" s="5"/>
      <c r="B272" s="85" t="s">
        <v>505</v>
      </c>
      <c r="C272" s="50"/>
      <c r="D272" s="168" t="s">
        <v>478</v>
      </c>
      <c r="E272" s="97">
        <f>E273</f>
        <v>0</v>
      </c>
      <c r="F272" s="97">
        <f aca="true" t="shared" si="123" ref="F272:Q272">F273</f>
        <v>0</v>
      </c>
      <c r="G272" s="97">
        <f t="shared" si="123"/>
        <v>0</v>
      </c>
      <c r="H272" s="97">
        <f t="shared" si="123"/>
        <v>0</v>
      </c>
      <c r="I272" s="114">
        <f t="shared" si="123"/>
        <v>0</v>
      </c>
      <c r="J272" s="97">
        <f t="shared" si="123"/>
        <v>0</v>
      </c>
      <c r="K272" s="97">
        <f t="shared" si="123"/>
        <v>0</v>
      </c>
      <c r="L272" s="97">
        <f t="shared" si="123"/>
        <v>0</v>
      </c>
      <c r="M272" s="97">
        <f t="shared" si="123"/>
        <v>0</v>
      </c>
      <c r="N272" s="205">
        <f t="shared" si="123"/>
        <v>0</v>
      </c>
      <c r="O272" s="97">
        <f t="shared" si="123"/>
        <v>0</v>
      </c>
      <c r="P272" s="97">
        <f t="shared" si="123"/>
        <v>0</v>
      </c>
      <c r="Q272" s="97">
        <f t="shared" si="123"/>
        <v>0</v>
      </c>
    </row>
    <row r="273" spans="1:17" s="23" customFormat="1" ht="12.75" hidden="1">
      <c r="A273" s="5"/>
      <c r="B273" s="85"/>
      <c r="C273" s="50" t="s">
        <v>9</v>
      </c>
      <c r="D273" s="86" t="s">
        <v>39</v>
      </c>
      <c r="E273" s="97"/>
      <c r="F273" s="111">
        <f>E273+SUM(G273:Q273)</f>
        <v>0</v>
      </c>
      <c r="G273" s="87"/>
      <c r="H273" s="87"/>
      <c r="I273" s="188"/>
      <c r="J273" s="88"/>
      <c r="K273" s="87"/>
      <c r="L273" s="87"/>
      <c r="M273" s="87"/>
      <c r="N273" s="203"/>
      <c r="O273" s="87"/>
      <c r="P273" s="87"/>
      <c r="Q273" s="87"/>
    </row>
    <row r="274" spans="1:17" s="23" customFormat="1" ht="51" hidden="1">
      <c r="A274" s="5"/>
      <c r="B274" s="85" t="s">
        <v>506</v>
      </c>
      <c r="C274" s="50"/>
      <c r="D274" s="168" t="s">
        <v>478</v>
      </c>
      <c r="E274" s="97">
        <f>E275</f>
        <v>0</v>
      </c>
      <c r="F274" s="97">
        <f aca="true" t="shared" si="124" ref="F274:Q274">F275</f>
        <v>0</v>
      </c>
      <c r="G274" s="97">
        <f t="shared" si="124"/>
        <v>0</v>
      </c>
      <c r="H274" s="97">
        <f t="shared" si="124"/>
        <v>0</v>
      </c>
      <c r="I274" s="114">
        <f t="shared" si="124"/>
        <v>0</v>
      </c>
      <c r="J274" s="97">
        <f t="shared" si="124"/>
        <v>0</v>
      </c>
      <c r="K274" s="97">
        <f t="shared" si="124"/>
        <v>0</v>
      </c>
      <c r="L274" s="97">
        <f t="shared" si="124"/>
        <v>0</v>
      </c>
      <c r="M274" s="97">
        <f t="shared" si="124"/>
        <v>0</v>
      </c>
      <c r="N274" s="205">
        <f t="shared" si="124"/>
        <v>0</v>
      </c>
      <c r="O274" s="97">
        <f t="shared" si="124"/>
        <v>0</v>
      </c>
      <c r="P274" s="97">
        <f t="shared" si="124"/>
        <v>0</v>
      </c>
      <c r="Q274" s="97">
        <f t="shared" si="124"/>
        <v>0</v>
      </c>
    </row>
    <row r="275" spans="1:17" s="23" customFormat="1" ht="12.75" hidden="1">
      <c r="A275" s="5"/>
      <c r="B275" s="85"/>
      <c r="C275" s="50" t="s">
        <v>9</v>
      </c>
      <c r="D275" s="86" t="s">
        <v>39</v>
      </c>
      <c r="E275" s="97"/>
      <c r="F275" s="111">
        <f>E275+SUM(G275:Q275)</f>
        <v>0</v>
      </c>
      <c r="G275" s="87"/>
      <c r="H275" s="87"/>
      <c r="I275" s="188"/>
      <c r="J275" s="88"/>
      <c r="K275" s="87"/>
      <c r="L275" s="87"/>
      <c r="M275" s="87"/>
      <c r="N275" s="203"/>
      <c r="O275" s="87"/>
      <c r="P275" s="87"/>
      <c r="Q275" s="87"/>
    </row>
    <row r="276" spans="1:17" s="23" customFormat="1" ht="12">
      <c r="A276" s="5" t="s">
        <v>60</v>
      </c>
      <c r="B276" s="5"/>
      <c r="C276" s="5"/>
      <c r="D276" s="13" t="s">
        <v>61</v>
      </c>
      <c r="E276" s="145">
        <f>E277+E303+E391+E346</f>
        <v>52410.7</v>
      </c>
      <c r="F276" s="145">
        <f aca="true" t="shared" si="125" ref="F276:Q276">F277+F303+F391+F346</f>
        <v>87901.39309</v>
      </c>
      <c r="G276" s="145">
        <f t="shared" si="125"/>
        <v>-135</v>
      </c>
      <c r="H276" s="145">
        <f t="shared" si="125"/>
        <v>31221.80616</v>
      </c>
      <c r="I276" s="145">
        <f t="shared" si="125"/>
        <v>4626.386930000001</v>
      </c>
      <c r="J276" s="145">
        <f t="shared" si="125"/>
        <v>0</v>
      </c>
      <c r="K276" s="145">
        <f t="shared" si="125"/>
        <v>-222.5</v>
      </c>
      <c r="L276" s="145">
        <f t="shared" si="125"/>
        <v>0</v>
      </c>
      <c r="M276" s="145">
        <f t="shared" si="125"/>
        <v>0</v>
      </c>
      <c r="N276" s="145">
        <f t="shared" si="125"/>
        <v>0</v>
      </c>
      <c r="O276" s="145">
        <f t="shared" si="125"/>
        <v>0</v>
      </c>
      <c r="P276" s="145">
        <f t="shared" si="125"/>
        <v>0</v>
      </c>
      <c r="Q276" s="145">
        <f t="shared" si="125"/>
        <v>0</v>
      </c>
    </row>
    <row r="277" spans="1:17" s="23" customFormat="1" ht="12">
      <c r="A277" s="5" t="s">
        <v>66</v>
      </c>
      <c r="B277" s="16"/>
      <c r="C277" s="5"/>
      <c r="D277" s="13" t="s">
        <v>67</v>
      </c>
      <c r="E277" s="145">
        <f>E278+E300+E288+E295</f>
        <v>5966.1</v>
      </c>
      <c r="F277" s="145">
        <f>F278+F300+F288+F295</f>
        <v>10389.413970000001</v>
      </c>
      <c r="G277" s="145">
        <f aca="true" t="shared" si="126" ref="G277:Q277">G278+G300+G288+G295</f>
        <v>0</v>
      </c>
      <c r="H277" s="145">
        <f t="shared" si="126"/>
        <v>0</v>
      </c>
      <c r="I277" s="145">
        <f t="shared" si="126"/>
        <v>4645.81397</v>
      </c>
      <c r="J277" s="145">
        <f t="shared" si="126"/>
        <v>0</v>
      </c>
      <c r="K277" s="145">
        <f t="shared" si="126"/>
        <v>-222.5</v>
      </c>
      <c r="L277" s="145">
        <f t="shared" si="126"/>
        <v>0</v>
      </c>
      <c r="M277" s="145">
        <f t="shared" si="126"/>
        <v>0</v>
      </c>
      <c r="N277" s="145">
        <f t="shared" si="126"/>
        <v>0</v>
      </c>
      <c r="O277" s="145">
        <f t="shared" si="126"/>
        <v>0</v>
      </c>
      <c r="P277" s="145">
        <f t="shared" si="126"/>
        <v>0</v>
      </c>
      <c r="Q277" s="145">
        <f t="shared" si="126"/>
        <v>0</v>
      </c>
    </row>
    <row r="278" spans="1:17" s="23" customFormat="1" ht="25.5">
      <c r="A278" s="5"/>
      <c r="B278" s="82" t="s">
        <v>320</v>
      </c>
      <c r="C278" s="11"/>
      <c r="D278" s="79" t="s">
        <v>129</v>
      </c>
      <c r="E278" s="112">
        <f aca="true" t="shared" si="127" ref="E278:Q279">E279</f>
        <v>0</v>
      </c>
      <c r="F278" s="112">
        <f t="shared" si="127"/>
        <v>4423.31397</v>
      </c>
      <c r="G278" s="90">
        <f t="shared" si="127"/>
        <v>0</v>
      </c>
      <c r="H278" s="90">
        <f t="shared" si="127"/>
        <v>0</v>
      </c>
      <c r="I278" s="191">
        <f t="shared" si="127"/>
        <v>4645.81397</v>
      </c>
      <c r="J278" s="90">
        <f t="shared" si="127"/>
        <v>0</v>
      </c>
      <c r="K278" s="90">
        <f t="shared" si="127"/>
        <v>-222.5</v>
      </c>
      <c r="L278" s="90">
        <f t="shared" si="127"/>
        <v>0</v>
      </c>
      <c r="M278" s="90">
        <f t="shared" si="127"/>
        <v>0</v>
      </c>
      <c r="N278" s="209">
        <f t="shared" si="127"/>
        <v>0</v>
      </c>
      <c r="O278" s="90">
        <f t="shared" si="127"/>
        <v>0</v>
      </c>
      <c r="P278" s="90">
        <f t="shared" si="127"/>
        <v>0</v>
      </c>
      <c r="Q278" s="90">
        <f t="shared" si="127"/>
        <v>0</v>
      </c>
    </row>
    <row r="279" spans="1:17" s="23" customFormat="1" ht="25.5">
      <c r="A279" s="5"/>
      <c r="B279" s="100" t="s">
        <v>324</v>
      </c>
      <c r="C279" s="50"/>
      <c r="D279" s="80" t="s">
        <v>131</v>
      </c>
      <c r="E279" s="97">
        <f>E280</f>
        <v>0</v>
      </c>
      <c r="F279" s="97">
        <f t="shared" si="127"/>
        <v>4423.31397</v>
      </c>
      <c r="G279" s="87">
        <f t="shared" si="127"/>
        <v>0</v>
      </c>
      <c r="H279" s="87">
        <f t="shared" si="127"/>
        <v>0</v>
      </c>
      <c r="I279" s="89">
        <f t="shared" si="127"/>
        <v>4645.81397</v>
      </c>
      <c r="J279" s="87">
        <f t="shared" si="127"/>
        <v>0</v>
      </c>
      <c r="K279" s="87">
        <f t="shared" si="127"/>
        <v>-222.5</v>
      </c>
      <c r="L279" s="87">
        <f t="shared" si="127"/>
        <v>0</v>
      </c>
      <c r="M279" s="87">
        <f t="shared" si="127"/>
        <v>0</v>
      </c>
      <c r="N279" s="203">
        <f t="shared" si="127"/>
        <v>0</v>
      </c>
      <c r="O279" s="87">
        <f t="shared" si="127"/>
        <v>0</v>
      </c>
      <c r="P279" s="87">
        <f t="shared" si="127"/>
        <v>0</v>
      </c>
      <c r="Q279" s="87">
        <f t="shared" si="127"/>
        <v>0</v>
      </c>
    </row>
    <row r="280" spans="1:17" s="23" customFormat="1" ht="24">
      <c r="A280" s="5"/>
      <c r="B280" s="85" t="s">
        <v>325</v>
      </c>
      <c r="C280" s="50"/>
      <c r="D280" s="124" t="s">
        <v>328</v>
      </c>
      <c r="E280" s="97">
        <f>E285+E281+E283</f>
        <v>0</v>
      </c>
      <c r="F280" s="97">
        <f aca="true" t="shared" si="128" ref="F280:Q280">F285+F281+F283</f>
        <v>4423.31397</v>
      </c>
      <c r="G280" s="97">
        <f t="shared" si="128"/>
        <v>0</v>
      </c>
      <c r="H280" s="97">
        <f t="shared" si="128"/>
        <v>0</v>
      </c>
      <c r="I280" s="114">
        <f t="shared" si="128"/>
        <v>4645.81397</v>
      </c>
      <c r="J280" s="97">
        <f t="shared" si="128"/>
        <v>0</v>
      </c>
      <c r="K280" s="97">
        <f t="shared" si="128"/>
        <v>-222.5</v>
      </c>
      <c r="L280" s="97">
        <f t="shared" si="128"/>
        <v>0</v>
      </c>
      <c r="M280" s="97">
        <f t="shared" si="128"/>
        <v>0</v>
      </c>
      <c r="N280" s="205">
        <f t="shared" si="128"/>
        <v>0</v>
      </c>
      <c r="O280" s="97">
        <f t="shared" si="128"/>
        <v>0</v>
      </c>
      <c r="P280" s="97">
        <f t="shared" si="128"/>
        <v>0</v>
      </c>
      <c r="Q280" s="97">
        <f t="shared" si="128"/>
        <v>0</v>
      </c>
    </row>
    <row r="281" spans="1:17" s="23" customFormat="1" ht="24" hidden="1">
      <c r="A281" s="5"/>
      <c r="B281" s="85" t="s">
        <v>439</v>
      </c>
      <c r="C281" s="50"/>
      <c r="D281" s="124" t="s">
        <v>612</v>
      </c>
      <c r="E281" s="97">
        <f>E282</f>
        <v>0</v>
      </c>
      <c r="F281" s="97">
        <f aca="true" t="shared" si="129" ref="F281:Q281">F282</f>
        <v>0</v>
      </c>
      <c r="G281" s="97">
        <f t="shared" si="129"/>
        <v>0</v>
      </c>
      <c r="H281" s="97">
        <f t="shared" si="129"/>
        <v>0</v>
      </c>
      <c r="I281" s="114">
        <f t="shared" si="129"/>
        <v>0</v>
      </c>
      <c r="J281" s="97">
        <f t="shared" si="129"/>
        <v>0</v>
      </c>
      <c r="K281" s="97">
        <f t="shared" si="129"/>
        <v>0</v>
      </c>
      <c r="L281" s="97">
        <f t="shared" si="129"/>
        <v>0</v>
      </c>
      <c r="M281" s="97">
        <f t="shared" si="129"/>
        <v>0</v>
      </c>
      <c r="N281" s="205">
        <f t="shared" si="129"/>
        <v>0</v>
      </c>
      <c r="O281" s="97">
        <f t="shared" si="129"/>
        <v>0</v>
      </c>
      <c r="P281" s="97">
        <f t="shared" si="129"/>
        <v>0</v>
      </c>
      <c r="Q281" s="97">
        <f t="shared" si="129"/>
        <v>0</v>
      </c>
    </row>
    <row r="282" spans="1:17" s="23" customFormat="1" ht="38.25" hidden="1">
      <c r="A282" s="5"/>
      <c r="B282" s="85"/>
      <c r="C282" s="50" t="s">
        <v>10</v>
      </c>
      <c r="D282" s="93" t="s">
        <v>102</v>
      </c>
      <c r="E282" s="97"/>
      <c r="F282" s="164">
        <f>E282+SUM(G282:Q282)</f>
        <v>0</v>
      </c>
      <c r="G282" s="87"/>
      <c r="H282" s="87"/>
      <c r="I282" s="89"/>
      <c r="J282" s="87"/>
      <c r="K282" s="87"/>
      <c r="L282" s="87"/>
      <c r="M282" s="87"/>
      <c r="N282" s="203"/>
      <c r="O282" s="87"/>
      <c r="P282" s="87"/>
      <c r="Q282" s="87"/>
    </row>
    <row r="283" spans="1:17" s="23" customFormat="1" ht="24" hidden="1">
      <c r="A283" s="5"/>
      <c r="B283" s="85" t="s">
        <v>326</v>
      </c>
      <c r="C283" s="50"/>
      <c r="D283" s="124" t="s">
        <v>612</v>
      </c>
      <c r="E283" s="97">
        <f>E284</f>
        <v>0</v>
      </c>
      <c r="F283" s="97">
        <f aca="true" t="shared" si="130" ref="F283:Q283">F284</f>
        <v>0</v>
      </c>
      <c r="G283" s="97">
        <f t="shared" si="130"/>
        <v>0</v>
      </c>
      <c r="H283" s="97">
        <f t="shared" si="130"/>
        <v>0</v>
      </c>
      <c r="I283" s="114">
        <f t="shared" si="130"/>
        <v>0</v>
      </c>
      <c r="J283" s="97">
        <f t="shared" si="130"/>
        <v>0</v>
      </c>
      <c r="K283" s="97">
        <f t="shared" si="130"/>
        <v>0</v>
      </c>
      <c r="L283" s="97">
        <f t="shared" si="130"/>
        <v>0</v>
      </c>
      <c r="M283" s="97">
        <f t="shared" si="130"/>
        <v>0</v>
      </c>
      <c r="N283" s="205">
        <f t="shared" si="130"/>
        <v>0</v>
      </c>
      <c r="O283" s="97">
        <f t="shared" si="130"/>
        <v>0</v>
      </c>
      <c r="P283" s="97">
        <f t="shared" si="130"/>
        <v>0</v>
      </c>
      <c r="Q283" s="97">
        <f t="shared" si="130"/>
        <v>0</v>
      </c>
    </row>
    <row r="284" spans="1:17" s="23" customFormat="1" ht="38.25" hidden="1">
      <c r="A284" s="5"/>
      <c r="B284" s="85"/>
      <c r="C284" s="50" t="s">
        <v>10</v>
      </c>
      <c r="D284" s="93" t="s">
        <v>102</v>
      </c>
      <c r="E284" s="97"/>
      <c r="F284" s="111">
        <f>E284+SUM(G284:Q284)</f>
        <v>0</v>
      </c>
      <c r="G284" s="87"/>
      <c r="H284" s="87"/>
      <c r="I284" s="89"/>
      <c r="J284" s="87"/>
      <c r="K284" s="87"/>
      <c r="L284" s="87"/>
      <c r="M284" s="87"/>
      <c r="N284" s="203"/>
      <c r="O284" s="87"/>
      <c r="P284" s="87"/>
      <c r="Q284" s="87"/>
    </row>
    <row r="285" spans="1:17" s="23" customFormat="1" ht="24">
      <c r="A285" s="5"/>
      <c r="B285" s="85" t="s">
        <v>429</v>
      </c>
      <c r="C285" s="50"/>
      <c r="D285" s="124" t="s">
        <v>612</v>
      </c>
      <c r="E285" s="97">
        <f>E286+E287</f>
        <v>0</v>
      </c>
      <c r="F285" s="97">
        <f aca="true" t="shared" si="131" ref="F285:Q285">F286+F287</f>
        <v>4423.31397</v>
      </c>
      <c r="G285" s="87">
        <f t="shared" si="131"/>
        <v>0</v>
      </c>
      <c r="H285" s="87">
        <f t="shared" si="131"/>
        <v>0</v>
      </c>
      <c r="I285" s="89">
        <f t="shared" si="131"/>
        <v>4645.81397</v>
      </c>
      <c r="J285" s="87">
        <f t="shared" si="131"/>
        <v>0</v>
      </c>
      <c r="K285" s="87">
        <f t="shared" si="131"/>
        <v>-222.5</v>
      </c>
      <c r="L285" s="87">
        <f t="shared" si="131"/>
        <v>0</v>
      </c>
      <c r="M285" s="87">
        <f t="shared" si="131"/>
        <v>0</v>
      </c>
      <c r="N285" s="203">
        <f t="shared" si="131"/>
        <v>0</v>
      </c>
      <c r="O285" s="87">
        <f t="shared" si="131"/>
        <v>0</v>
      </c>
      <c r="P285" s="87">
        <f t="shared" si="131"/>
        <v>0</v>
      </c>
      <c r="Q285" s="87">
        <f t="shared" si="131"/>
        <v>0</v>
      </c>
    </row>
    <row r="286" spans="1:17" s="23" customFormat="1" ht="12.75" hidden="1">
      <c r="A286" s="5"/>
      <c r="B286" s="85"/>
      <c r="C286" s="50" t="s">
        <v>6</v>
      </c>
      <c r="D286" s="86" t="s">
        <v>7</v>
      </c>
      <c r="E286" s="97">
        <v>0</v>
      </c>
      <c r="F286" s="111">
        <f>E286+SUM(G286:Q286)</f>
        <v>0</v>
      </c>
      <c r="G286" s="87"/>
      <c r="H286" s="87"/>
      <c r="I286" s="89"/>
      <c r="J286" s="87"/>
      <c r="K286" s="87"/>
      <c r="L286" s="87"/>
      <c r="M286" s="87"/>
      <c r="N286" s="203"/>
      <c r="O286" s="87"/>
      <c r="P286" s="87"/>
      <c r="Q286" s="87"/>
    </row>
    <row r="287" spans="1:17" s="23" customFormat="1" ht="38.25">
      <c r="A287" s="5"/>
      <c r="B287" s="100"/>
      <c r="C287" s="50" t="s">
        <v>10</v>
      </c>
      <c r="D287" s="93" t="s">
        <v>102</v>
      </c>
      <c r="E287" s="97"/>
      <c r="F287" s="111">
        <f>E287+SUM(G287:Q287)</f>
        <v>4423.31397</v>
      </c>
      <c r="G287" s="87"/>
      <c r="H287" s="87"/>
      <c r="I287" s="89">
        <v>4645.81397</v>
      </c>
      <c r="J287" s="87"/>
      <c r="K287" s="87">
        <v>-222.5</v>
      </c>
      <c r="L287" s="87"/>
      <c r="M287" s="87"/>
      <c r="N287" s="203"/>
      <c r="O287" s="87"/>
      <c r="P287" s="87"/>
      <c r="Q287" s="87"/>
    </row>
    <row r="288" spans="1:17" s="22" customFormat="1" ht="51" hidden="1">
      <c r="A288" s="5"/>
      <c r="B288" s="82" t="s">
        <v>335</v>
      </c>
      <c r="C288" s="11"/>
      <c r="D288" s="102" t="s">
        <v>133</v>
      </c>
      <c r="E288" s="113">
        <f aca="true" t="shared" si="132" ref="E288:Q291">E289</f>
        <v>0</v>
      </c>
      <c r="F288" s="113">
        <f t="shared" si="132"/>
        <v>0</v>
      </c>
      <c r="G288" s="91">
        <f t="shared" si="132"/>
        <v>0</v>
      </c>
      <c r="H288" s="91">
        <f t="shared" si="132"/>
        <v>0</v>
      </c>
      <c r="I288" s="95">
        <f t="shared" si="132"/>
        <v>0</v>
      </c>
      <c r="J288" s="91">
        <f t="shared" si="132"/>
        <v>0</v>
      </c>
      <c r="K288" s="91">
        <f t="shared" si="132"/>
        <v>0</v>
      </c>
      <c r="L288" s="91">
        <f t="shared" si="132"/>
        <v>0</v>
      </c>
      <c r="M288" s="91">
        <f t="shared" si="132"/>
        <v>0</v>
      </c>
      <c r="N288" s="158">
        <f t="shared" si="132"/>
        <v>0</v>
      </c>
      <c r="O288" s="91">
        <f t="shared" si="132"/>
        <v>0</v>
      </c>
      <c r="P288" s="91">
        <f t="shared" si="132"/>
        <v>0</v>
      </c>
      <c r="Q288" s="91">
        <f t="shared" si="132"/>
        <v>0</v>
      </c>
    </row>
    <row r="289" spans="1:17" s="22" customFormat="1" ht="25.5" hidden="1">
      <c r="A289" s="5"/>
      <c r="B289" s="100" t="s">
        <v>362</v>
      </c>
      <c r="C289" s="50"/>
      <c r="D289" s="103" t="s">
        <v>136</v>
      </c>
      <c r="E289" s="97">
        <f t="shared" si="132"/>
        <v>0</v>
      </c>
      <c r="F289" s="97">
        <f t="shared" si="132"/>
        <v>0</v>
      </c>
      <c r="G289" s="87">
        <f t="shared" si="132"/>
        <v>0</v>
      </c>
      <c r="H289" s="87">
        <f t="shared" si="132"/>
        <v>0</v>
      </c>
      <c r="I289" s="89">
        <f t="shared" si="132"/>
        <v>0</v>
      </c>
      <c r="J289" s="87">
        <f t="shared" si="132"/>
        <v>0</v>
      </c>
      <c r="K289" s="87">
        <f t="shared" si="132"/>
        <v>0</v>
      </c>
      <c r="L289" s="87">
        <f t="shared" si="132"/>
        <v>0</v>
      </c>
      <c r="M289" s="87">
        <f t="shared" si="132"/>
        <v>0</v>
      </c>
      <c r="N289" s="203">
        <f t="shared" si="132"/>
        <v>0</v>
      </c>
      <c r="O289" s="87">
        <f t="shared" si="132"/>
        <v>0</v>
      </c>
      <c r="P289" s="87">
        <f t="shared" si="132"/>
        <v>0</v>
      </c>
      <c r="Q289" s="87">
        <f t="shared" si="132"/>
        <v>0</v>
      </c>
    </row>
    <row r="290" spans="1:17" s="22" customFormat="1" ht="25.5" hidden="1">
      <c r="A290" s="5"/>
      <c r="B290" s="85" t="s">
        <v>363</v>
      </c>
      <c r="C290" s="50"/>
      <c r="D290" s="101" t="s">
        <v>365</v>
      </c>
      <c r="E290" s="97">
        <f>E291+E293</f>
        <v>0</v>
      </c>
      <c r="F290" s="97">
        <f aca="true" t="shared" si="133" ref="F290:Q290">F291+F293</f>
        <v>0</v>
      </c>
      <c r="G290" s="97">
        <f t="shared" si="133"/>
        <v>0</v>
      </c>
      <c r="H290" s="97">
        <f t="shared" si="133"/>
        <v>0</v>
      </c>
      <c r="I290" s="114">
        <f t="shared" si="133"/>
        <v>0</v>
      </c>
      <c r="J290" s="97">
        <f t="shared" si="133"/>
        <v>0</v>
      </c>
      <c r="K290" s="97">
        <f t="shared" si="133"/>
        <v>0</v>
      </c>
      <c r="L290" s="97">
        <f t="shared" si="133"/>
        <v>0</v>
      </c>
      <c r="M290" s="97">
        <f t="shared" si="133"/>
        <v>0</v>
      </c>
      <c r="N290" s="205">
        <f t="shared" si="133"/>
        <v>0</v>
      </c>
      <c r="O290" s="97">
        <f t="shared" si="133"/>
        <v>0</v>
      </c>
      <c r="P290" s="97">
        <f t="shared" si="133"/>
        <v>0</v>
      </c>
      <c r="Q290" s="97">
        <f t="shared" si="133"/>
        <v>0</v>
      </c>
    </row>
    <row r="291" spans="1:17" s="22" customFormat="1" ht="25.5" hidden="1">
      <c r="A291" s="17"/>
      <c r="B291" s="85" t="s">
        <v>364</v>
      </c>
      <c r="C291" s="50"/>
      <c r="D291" s="101" t="s">
        <v>366</v>
      </c>
      <c r="E291" s="97">
        <f t="shared" si="132"/>
        <v>0</v>
      </c>
      <c r="F291" s="97">
        <f t="shared" si="132"/>
        <v>0</v>
      </c>
      <c r="G291" s="87">
        <f t="shared" si="132"/>
        <v>0</v>
      </c>
      <c r="H291" s="87">
        <f t="shared" si="132"/>
        <v>0</v>
      </c>
      <c r="I291" s="89">
        <f t="shared" si="132"/>
        <v>0</v>
      </c>
      <c r="J291" s="87">
        <f t="shared" si="132"/>
        <v>0</v>
      </c>
      <c r="K291" s="87">
        <f t="shared" si="132"/>
        <v>0</v>
      </c>
      <c r="L291" s="87">
        <f t="shared" si="132"/>
        <v>0</v>
      </c>
      <c r="M291" s="87">
        <f t="shared" si="132"/>
        <v>0</v>
      </c>
      <c r="N291" s="203">
        <f t="shared" si="132"/>
        <v>0</v>
      </c>
      <c r="O291" s="87">
        <f t="shared" si="132"/>
        <v>0</v>
      </c>
      <c r="P291" s="87">
        <f t="shared" si="132"/>
        <v>0</v>
      </c>
      <c r="Q291" s="87">
        <f t="shared" si="132"/>
        <v>0</v>
      </c>
    </row>
    <row r="292" spans="1:17" s="22" customFormat="1" ht="25.5" hidden="1">
      <c r="A292" s="17"/>
      <c r="B292" s="85"/>
      <c r="C292" s="50" t="s">
        <v>3</v>
      </c>
      <c r="D292" s="86" t="s">
        <v>98</v>
      </c>
      <c r="E292" s="87"/>
      <c r="F292" s="111">
        <f>E292+SUM(G292:Q292)</f>
        <v>0</v>
      </c>
      <c r="G292" s="87"/>
      <c r="H292" s="87"/>
      <c r="I292" s="89"/>
      <c r="J292" s="87"/>
      <c r="K292" s="87"/>
      <c r="L292" s="87"/>
      <c r="M292" s="87"/>
      <c r="N292" s="203"/>
      <c r="O292" s="87"/>
      <c r="P292" s="87"/>
      <c r="Q292" s="87"/>
    </row>
    <row r="293" spans="1:17" s="22" customFormat="1" ht="25.5" hidden="1">
      <c r="A293" s="17"/>
      <c r="B293" s="85" t="s">
        <v>430</v>
      </c>
      <c r="C293" s="50"/>
      <c r="D293" s="101" t="s">
        <v>366</v>
      </c>
      <c r="E293" s="126">
        <f>E294</f>
        <v>0</v>
      </c>
      <c r="F293" s="126">
        <f aca="true" t="shared" si="134" ref="F293:Q293">F294</f>
        <v>0</v>
      </c>
      <c r="G293" s="126">
        <f t="shared" si="134"/>
        <v>0</v>
      </c>
      <c r="H293" s="126">
        <f t="shared" si="134"/>
        <v>0</v>
      </c>
      <c r="I293" s="195">
        <f t="shared" si="134"/>
        <v>0</v>
      </c>
      <c r="J293" s="126">
        <f t="shared" si="134"/>
        <v>0</v>
      </c>
      <c r="K293" s="126">
        <f t="shared" si="134"/>
        <v>0</v>
      </c>
      <c r="L293" s="126">
        <f t="shared" si="134"/>
        <v>0</v>
      </c>
      <c r="M293" s="126">
        <f t="shared" si="134"/>
        <v>0</v>
      </c>
      <c r="N293" s="212">
        <f t="shared" si="134"/>
        <v>0</v>
      </c>
      <c r="O293" s="126">
        <f t="shared" si="134"/>
        <v>0</v>
      </c>
      <c r="P293" s="126">
        <f t="shared" si="134"/>
        <v>0</v>
      </c>
      <c r="Q293" s="126">
        <f t="shared" si="134"/>
        <v>0</v>
      </c>
    </row>
    <row r="294" spans="1:17" s="22" customFormat="1" ht="25.5" hidden="1">
      <c r="A294" s="17"/>
      <c r="B294" s="85"/>
      <c r="C294" s="50" t="s">
        <v>11</v>
      </c>
      <c r="D294" s="86" t="s">
        <v>12</v>
      </c>
      <c r="E294" s="126"/>
      <c r="F294" s="111">
        <f>E294+SUM(G294:Q294)</f>
        <v>0</v>
      </c>
      <c r="G294" s="87"/>
      <c r="H294" s="87"/>
      <c r="I294" s="89"/>
      <c r="J294" s="87"/>
      <c r="K294" s="87"/>
      <c r="L294" s="87"/>
      <c r="M294" s="87"/>
      <c r="N294" s="203"/>
      <c r="O294" s="87"/>
      <c r="P294" s="87"/>
      <c r="Q294" s="87"/>
    </row>
    <row r="295" spans="1:17" s="22" customFormat="1" ht="38.25" hidden="1">
      <c r="A295" s="17"/>
      <c r="B295" s="82" t="s">
        <v>367</v>
      </c>
      <c r="C295" s="11"/>
      <c r="D295" s="102" t="s">
        <v>137</v>
      </c>
      <c r="E295" s="113">
        <f aca="true" t="shared" si="135" ref="E295:Q298">E296</f>
        <v>300</v>
      </c>
      <c r="F295" s="113">
        <f t="shared" si="135"/>
        <v>300</v>
      </c>
      <c r="G295" s="91">
        <f t="shared" si="135"/>
        <v>0</v>
      </c>
      <c r="H295" s="91">
        <f t="shared" si="135"/>
        <v>0</v>
      </c>
      <c r="I295" s="95">
        <f t="shared" si="135"/>
        <v>0</v>
      </c>
      <c r="J295" s="91">
        <f t="shared" si="135"/>
        <v>0</v>
      </c>
      <c r="K295" s="91">
        <f t="shared" si="135"/>
        <v>0</v>
      </c>
      <c r="L295" s="91">
        <f t="shared" si="135"/>
        <v>0</v>
      </c>
      <c r="M295" s="91">
        <f t="shared" si="135"/>
        <v>0</v>
      </c>
      <c r="N295" s="158">
        <f t="shared" si="135"/>
        <v>0</v>
      </c>
      <c r="O295" s="91">
        <f t="shared" si="135"/>
        <v>0</v>
      </c>
      <c r="P295" s="91">
        <f t="shared" si="135"/>
        <v>0</v>
      </c>
      <c r="Q295" s="91">
        <f t="shared" si="135"/>
        <v>0</v>
      </c>
    </row>
    <row r="296" spans="1:17" s="22" customFormat="1" ht="25.5" hidden="1">
      <c r="A296" s="17"/>
      <c r="B296" s="100" t="s">
        <v>381</v>
      </c>
      <c r="C296" s="50"/>
      <c r="D296" s="103" t="s">
        <v>139</v>
      </c>
      <c r="E296" s="111">
        <f t="shared" si="135"/>
        <v>300</v>
      </c>
      <c r="F296" s="111">
        <f t="shared" si="135"/>
        <v>300</v>
      </c>
      <c r="G296" s="83">
        <f t="shared" si="135"/>
        <v>0</v>
      </c>
      <c r="H296" s="83">
        <f t="shared" si="135"/>
        <v>0</v>
      </c>
      <c r="I296" s="96">
        <f t="shared" si="135"/>
        <v>0</v>
      </c>
      <c r="J296" s="83">
        <f t="shared" si="135"/>
        <v>0</v>
      </c>
      <c r="K296" s="83">
        <f t="shared" si="135"/>
        <v>0</v>
      </c>
      <c r="L296" s="83">
        <f t="shared" si="135"/>
        <v>0</v>
      </c>
      <c r="M296" s="83">
        <f t="shared" si="135"/>
        <v>0</v>
      </c>
      <c r="N296" s="207">
        <f t="shared" si="135"/>
        <v>0</v>
      </c>
      <c r="O296" s="83">
        <f t="shared" si="135"/>
        <v>0</v>
      </c>
      <c r="P296" s="83">
        <f t="shared" si="135"/>
        <v>0</v>
      </c>
      <c r="Q296" s="83">
        <f t="shared" si="135"/>
        <v>0</v>
      </c>
    </row>
    <row r="297" spans="1:17" s="22" customFormat="1" ht="25.5" hidden="1">
      <c r="A297" s="17"/>
      <c r="B297" s="85" t="s">
        <v>382</v>
      </c>
      <c r="C297" s="50"/>
      <c r="D297" s="101" t="s">
        <v>384</v>
      </c>
      <c r="E297" s="111">
        <f t="shared" si="135"/>
        <v>300</v>
      </c>
      <c r="F297" s="111">
        <f t="shared" si="135"/>
        <v>300</v>
      </c>
      <c r="G297" s="83">
        <f t="shared" si="135"/>
        <v>0</v>
      </c>
      <c r="H297" s="83">
        <f t="shared" si="135"/>
        <v>0</v>
      </c>
      <c r="I297" s="96">
        <f t="shared" si="135"/>
        <v>0</v>
      </c>
      <c r="J297" s="83">
        <f t="shared" si="135"/>
        <v>0</v>
      </c>
      <c r="K297" s="83">
        <f t="shared" si="135"/>
        <v>0</v>
      </c>
      <c r="L297" s="83">
        <f t="shared" si="135"/>
        <v>0</v>
      </c>
      <c r="M297" s="83">
        <f t="shared" si="135"/>
        <v>0</v>
      </c>
      <c r="N297" s="207">
        <f t="shared" si="135"/>
        <v>0</v>
      </c>
      <c r="O297" s="83">
        <f t="shared" si="135"/>
        <v>0</v>
      </c>
      <c r="P297" s="83">
        <f t="shared" si="135"/>
        <v>0</v>
      </c>
      <c r="Q297" s="83">
        <f t="shared" si="135"/>
        <v>0</v>
      </c>
    </row>
    <row r="298" spans="1:17" s="22" customFormat="1" ht="12.75" hidden="1">
      <c r="A298" s="17"/>
      <c r="B298" s="85" t="s">
        <v>383</v>
      </c>
      <c r="C298" s="50"/>
      <c r="D298" s="101" t="s">
        <v>385</v>
      </c>
      <c r="E298" s="111">
        <f t="shared" si="135"/>
        <v>300</v>
      </c>
      <c r="F298" s="111">
        <f t="shared" si="135"/>
        <v>300</v>
      </c>
      <c r="G298" s="83">
        <f t="shared" si="135"/>
        <v>0</v>
      </c>
      <c r="H298" s="83">
        <f t="shared" si="135"/>
        <v>0</v>
      </c>
      <c r="I298" s="96">
        <f t="shared" si="135"/>
        <v>0</v>
      </c>
      <c r="J298" s="83">
        <f t="shared" si="135"/>
        <v>0</v>
      </c>
      <c r="K298" s="83">
        <f t="shared" si="135"/>
        <v>0</v>
      </c>
      <c r="L298" s="83">
        <f t="shared" si="135"/>
        <v>0</v>
      </c>
      <c r="M298" s="83">
        <f t="shared" si="135"/>
        <v>0</v>
      </c>
      <c r="N298" s="207">
        <f t="shared" si="135"/>
        <v>0</v>
      </c>
      <c r="O298" s="83">
        <f t="shared" si="135"/>
        <v>0</v>
      </c>
      <c r="P298" s="83">
        <f t="shared" si="135"/>
        <v>0</v>
      </c>
      <c r="Q298" s="83">
        <f t="shared" si="135"/>
        <v>0</v>
      </c>
    </row>
    <row r="299" spans="1:17" s="22" customFormat="1" ht="25.5" hidden="1">
      <c r="A299" s="17"/>
      <c r="B299" s="85"/>
      <c r="C299" s="50" t="s">
        <v>3</v>
      </c>
      <c r="D299" s="86" t="s">
        <v>98</v>
      </c>
      <c r="E299" s="97">
        <v>300</v>
      </c>
      <c r="F299" s="111">
        <f>E299+SUM(G299:Q299)</f>
        <v>300</v>
      </c>
      <c r="G299" s="83"/>
      <c r="H299" s="83"/>
      <c r="I299" s="189"/>
      <c r="J299" s="84"/>
      <c r="K299" s="83"/>
      <c r="L299" s="83"/>
      <c r="M299" s="83"/>
      <c r="N299" s="207"/>
      <c r="O299" s="83"/>
      <c r="P299" s="83"/>
      <c r="Q299" s="83"/>
    </row>
    <row r="300" spans="1:17" s="23" customFormat="1" ht="25.5" hidden="1">
      <c r="A300" s="5"/>
      <c r="B300" s="82" t="s">
        <v>416</v>
      </c>
      <c r="C300" s="11"/>
      <c r="D300" s="102" t="s">
        <v>143</v>
      </c>
      <c r="E300" s="113">
        <f aca="true" t="shared" si="136" ref="E300:Q301">E301</f>
        <v>5666.1</v>
      </c>
      <c r="F300" s="113">
        <f t="shared" si="136"/>
        <v>5666.1</v>
      </c>
      <c r="G300" s="91">
        <f t="shared" si="136"/>
        <v>0</v>
      </c>
      <c r="H300" s="91">
        <f t="shared" si="136"/>
        <v>0</v>
      </c>
      <c r="I300" s="95">
        <f t="shared" si="136"/>
        <v>0</v>
      </c>
      <c r="J300" s="91">
        <f t="shared" si="136"/>
        <v>0</v>
      </c>
      <c r="K300" s="91">
        <f t="shared" si="136"/>
        <v>0</v>
      </c>
      <c r="L300" s="91">
        <f t="shared" si="136"/>
        <v>0</v>
      </c>
      <c r="M300" s="91">
        <f t="shared" si="136"/>
        <v>0</v>
      </c>
      <c r="N300" s="158">
        <f t="shared" si="136"/>
        <v>0</v>
      </c>
      <c r="O300" s="91">
        <f t="shared" si="136"/>
        <v>0</v>
      </c>
      <c r="P300" s="91">
        <f t="shared" si="136"/>
        <v>0</v>
      </c>
      <c r="Q300" s="91">
        <f t="shared" si="136"/>
        <v>0</v>
      </c>
    </row>
    <row r="301" spans="1:17" s="23" customFormat="1" ht="25.5" hidden="1">
      <c r="A301" s="5"/>
      <c r="B301" s="85" t="s">
        <v>417</v>
      </c>
      <c r="C301" s="50"/>
      <c r="D301" s="72" t="s">
        <v>106</v>
      </c>
      <c r="E301" s="97">
        <f t="shared" si="136"/>
        <v>5666.1</v>
      </c>
      <c r="F301" s="97">
        <f t="shared" si="136"/>
        <v>5666.1</v>
      </c>
      <c r="G301" s="87">
        <f t="shared" si="136"/>
        <v>0</v>
      </c>
      <c r="H301" s="87">
        <f t="shared" si="136"/>
        <v>0</v>
      </c>
      <c r="I301" s="89">
        <f t="shared" si="136"/>
        <v>0</v>
      </c>
      <c r="J301" s="87">
        <f t="shared" si="136"/>
        <v>0</v>
      </c>
      <c r="K301" s="87">
        <f t="shared" si="136"/>
        <v>0</v>
      </c>
      <c r="L301" s="87">
        <f t="shared" si="136"/>
        <v>0</v>
      </c>
      <c r="M301" s="87">
        <f t="shared" si="136"/>
        <v>0</v>
      </c>
      <c r="N301" s="203">
        <f t="shared" si="136"/>
        <v>0</v>
      </c>
      <c r="O301" s="87">
        <f t="shared" si="136"/>
        <v>0</v>
      </c>
      <c r="P301" s="87">
        <f t="shared" si="136"/>
        <v>0</v>
      </c>
      <c r="Q301" s="87">
        <f t="shared" si="136"/>
        <v>0</v>
      </c>
    </row>
    <row r="302" spans="1:17" s="23" customFormat="1" ht="38.25" hidden="1">
      <c r="A302" s="5"/>
      <c r="B302" s="70"/>
      <c r="C302" s="104" t="s">
        <v>10</v>
      </c>
      <c r="D302" s="93" t="s">
        <v>102</v>
      </c>
      <c r="E302" s="97">
        <v>5666.1</v>
      </c>
      <c r="F302" s="111">
        <f>E302+SUM(G302:Q302)</f>
        <v>5666.1</v>
      </c>
      <c r="G302" s="87"/>
      <c r="H302" s="87"/>
      <c r="I302" s="89"/>
      <c r="J302" s="87"/>
      <c r="K302" s="87"/>
      <c r="L302" s="87"/>
      <c r="M302" s="87"/>
      <c r="N302" s="203"/>
      <c r="O302" s="87"/>
      <c r="P302" s="87"/>
      <c r="Q302" s="87"/>
    </row>
    <row r="303" spans="1:17" s="23" customFormat="1" ht="12.75" hidden="1">
      <c r="A303" s="11" t="s">
        <v>62</v>
      </c>
      <c r="B303" s="85"/>
      <c r="C303" s="50"/>
      <c r="D303" s="138" t="s">
        <v>63</v>
      </c>
      <c r="E303" s="113">
        <f>E343+E308+E335+E340+E304</f>
        <v>6800</v>
      </c>
      <c r="F303" s="113">
        <f aca="true" t="shared" si="137" ref="F303:Q303">F343+F308+F335+F340+F304</f>
        <v>35545.02467</v>
      </c>
      <c r="G303" s="113">
        <f t="shared" si="137"/>
        <v>0</v>
      </c>
      <c r="H303" s="113">
        <f t="shared" si="137"/>
        <v>28745.02467</v>
      </c>
      <c r="I303" s="113">
        <f t="shared" si="137"/>
        <v>0</v>
      </c>
      <c r="J303" s="113">
        <f t="shared" si="137"/>
        <v>0</v>
      </c>
      <c r="K303" s="113">
        <f t="shared" si="137"/>
        <v>0</v>
      </c>
      <c r="L303" s="113">
        <f t="shared" si="137"/>
        <v>0</v>
      </c>
      <c r="M303" s="113">
        <f t="shared" si="137"/>
        <v>0</v>
      </c>
      <c r="N303" s="113">
        <f t="shared" si="137"/>
        <v>0</v>
      </c>
      <c r="O303" s="113">
        <f t="shared" si="137"/>
        <v>0</v>
      </c>
      <c r="P303" s="113">
        <f t="shared" si="137"/>
        <v>0</v>
      </c>
      <c r="Q303" s="113">
        <f t="shared" si="137"/>
        <v>0</v>
      </c>
    </row>
    <row r="304" spans="1:17" s="23" customFormat="1" ht="51" hidden="1">
      <c r="A304" s="11"/>
      <c r="B304" s="82" t="s">
        <v>262</v>
      </c>
      <c r="C304" s="11"/>
      <c r="D304" s="79" t="s">
        <v>121</v>
      </c>
      <c r="E304" s="113">
        <f>E305</f>
        <v>0</v>
      </c>
      <c r="F304" s="113">
        <f aca="true" t="shared" si="138" ref="F304:Q306">F305</f>
        <v>665.02467</v>
      </c>
      <c r="G304" s="113">
        <f t="shared" si="138"/>
        <v>0</v>
      </c>
      <c r="H304" s="113">
        <f t="shared" si="138"/>
        <v>665.02467</v>
      </c>
      <c r="I304" s="113">
        <f t="shared" si="138"/>
        <v>0</v>
      </c>
      <c r="J304" s="113">
        <f t="shared" si="138"/>
        <v>0</v>
      </c>
      <c r="K304" s="113">
        <f t="shared" si="138"/>
        <v>0</v>
      </c>
      <c r="L304" s="113">
        <f t="shared" si="138"/>
        <v>0</v>
      </c>
      <c r="M304" s="113">
        <f t="shared" si="138"/>
        <v>0</v>
      </c>
      <c r="N304" s="113">
        <f t="shared" si="138"/>
        <v>0</v>
      </c>
      <c r="O304" s="113">
        <f t="shared" si="138"/>
        <v>0</v>
      </c>
      <c r="P304" s="113">
        <f t="shared" si="138"/>
        <v>0</v>
      </c>
      <c r="Q304" s="113">
        <f t="shared" si="138"/>
        <v>0</v>
      </c>
    </row>
    <row r="305" spans="1:17" s="23" customFormat="1" ht="25.5" hidden="1">
      <c r="A305" s="11"/>
      <c r="B305" s="100" t="s">
        <v>263</v>
      </c>
      <c r="C305" s="117"/>
      <c r="D305" s="80" t="s">
        <v>265</v>
      </c>
      <c r="E305" s="113">
        <f>E306</f>
        <v>0</v>
      </c>
      <c r="F305" s="97">
        <f t="shared" si="138"/>
        <v>665.02467</v>
      </c>
      <c r="G305" s="97">
        <f t="shared" si="138"/>
        <v>0</v>
      </c>
      <c r="H305" s="97">
        <f t="shared" si="138"/>
        <v>665.02467</v>
      </c>
      <c r="I305" s="113">
        <f t="shared" si="138"/>
        <v>0</v>
      </c>
      <c r="J305" s="113">
        <f t="shared" si="138"/>
        <v>0</v>
      </c>
      <c r="K305" s="113">
        <f t="shared" si="138"/>
        <v>0</v>
      </c>
      <c r="L305" s="113">
        <f t="shared" si="138"/>
        <v>0</v>
      </c>
      <c r="M305" s="113">
        <f t="shared" si="138"/>
        <v>0</v>
      </c>
      <c r="N305" s="113">
        <f t="shared" si="138"/>
        <v>0</v>
      </c>
      <c r="O305" s="113">
        <f t="shared" si="138"/>
        <v>0</v>
      </c>
      <c r="P305" s="113">
        <f t="shared" si="138"/>
        <v>0</v>
      </c>
      <c r="Q305" s="113">
        <f t="shared" si="138"/>
        <v>0</v>
      </c>
    </row>
    <row r="306" spans="1:17" s="23" customFormat="1" ht="38.25" hidden="1">
      <c r="A306" s="11"/>
      <c r="B306" s="85" t="s">
        <v>595</v>
      </c>
      <c r="C306" s="50"/>
      <c r="D306" s="86" t="s">
        <v>449</v>
      </c>
      <c r="E306" s="113">
        <f>E307</f>
        <v>0</v>
      </c>
      <c r="F306" s="97">
        <f t="shared" si="138"/>
        <v>665.02467</v>
      </c>
      <c r="G306" s="97">
        <f t="shared" si="138"/>
        <v>0</v>
      </c>
      <c r="H306" s="97">
        <f t="shared" si="138"/>
        <v>665.02467</v>
      </c>
      <c r="I306" s="113">
        <f t="shared" si="138"/>
        <v>0</v>
      </c>
      <c r="J306" s="113">
        <f t="shared" si="138"/>
        <v>0</v>
      </c>
      <c r="K306" s="113">
        <f t="shared" si="138"/>
        <v>0</v>
      </c>
      <c r="L306" s="113">
        <f t="shared" si="138"/>
        <v>0</v>
      </c>
      <c r="M306" s="113">
        <f t="shared" si="138"/>
        <v>0</v>
      </c>
      <c r="N306" s="113">
        <f t="shared" si="138"/>
        <v>0</v>
      </c>
      <c r="O306" s="113">
        <f t="shared" si="138"/>
        <v>0</v>
      </c>
      <c r="P306" s="113">
        <f t="shared" si="138"/>
        <v>0</v>
      </c>
      <c r="Q306" s="113">
        <f t="shared" si="138"/>
        <v>0</v>
      </c>
    </row>
    <row r="307" spans="1:17" s="23" customFormat="1" ht="25.5" hidden="1">
      <c r="A307" s="11"/>
      <c r="B307" s="85"/>
      <c r="C307" s="50" t="s">
        <v>3</v>
      </c>
      <c r="D307" s="86" t="s">
        <v>98</v>
      </c>
      <c r="E307" s="113"/>
      <c r="F307" s="111">
        <f>E307+SUM(G307:Q307)</f>
        <v>665.02467</v>
      </c>
      <c r="G307" s="97"/>
      <c r="H307" s="97">
        <f>16.5+149.78742+498.73725</f>
        <v>665.02467</v>
      </c>
      <c r="I307" s="113"/>
      <c r="J307" s="113"/>
      <c r="K307" s="113"/>
      <c r="L307" s="113"/>
      <c r="M307" s="113"/>
      <c r="N307" s="204"/>
      <c r="O307" s="113"/>
      <c r="P307" s="113"/>
      <c r="Q307" s="113"/>
    </row>
    <row r="308" spans="1:17" s="22" customFormat="1" ht="51" hidden="1">
      <c r="A308" s="5"/>
      <c r="B308" s="82" t="s">
        <v>335</v>
      </c>
      <c r="C308" s="11"/>
      <c r="D308" s="102" t="s">
        <v>133</v>
      </c>
      <c r="E308" s="113">
        <f aca="true" t="shared" si="139" ref="E308:Q308">E309+E325</f>
        <v>6500</v>
      </c>
      <c r="F308" s="113">
        <f t="shared" si="139"/>
        <v>34580</v>
      </c>
      <c r="G308" s="91">
        <f t="shared" si="139"/>
        <v>0</v>
      </c>
      <c r="H308" s="91">
        <f t="shared" si="139"/>
        <v>28080</v>
      </c>
      <c r="I308" s="95">
        <f t="shared" si="139"/>
        <v>0</v>
      </c>
      <c r="J308" s="91">
        <f t="shared" si="139"/>
        <v>0</v>
      </c>
      <c r="K308" s="91">
        <f t="shared" si="139"/>
        <v>0</v>
      </c>
      <c r="L308" s="91">
        <f t="shared" si="139"/>
        <v>0</v>
      </c>
      <c r="M308" s="91">
        <f t="shared" si="139"/>
        <v>0</v>
      </c>
      <c r="N308" s="158">
        <f t="shared" si="139"/>
        <v>0</v>
      </c>
      <c r="O308" s="91">
        <f t="shared" si="139"/>
        <v>0</v>
      </c>
      <c r="P308" s="91">
        <f t="shared" si="139"/>
        <v>0</v>
      </c>
      <c r="Q308" s="91">
        <f t="shared" si="139"/>
        <v>0</v>
      </c>
    </row>
    <row r="309" spans="1:17" s="22" customFormat="1" ht="27.75" customHeight="1" hidden="1">
      <c r="A309" s="5"/>
      <c r="B309" s="100" t="s">
        <v>336</v>
      </c>
      <c r="C309" s="50"/>
      <c r="D309" s="103" t="s">
        <v>134</v>
      </c>
      <c r="E309" s="97">
        <f>E310+E313+E316+E319+E322</f>
        <v>6500</v>
      </c>
      <c r="F309" s="97">
        <f aca="true" t="shared" si="140" ref="F309:Q309">F310+F313+F316+F319+F322</f>
        <v>6500</v>
      </c>
      <c r="G309" s="97">
        <f t="shared" si="140"/>
        <v>0</v>
      </c>
      <c r="H309" s="97">
        <f t="shared" si="140"/>
        <v>0</v>
      </c>
      <c r="I309" s="97">
        <f t="shared" si="140"/>
        <v>0</v>
      </c>
      <c r="J309" s="97">
        <f t="shared" si="140"/>
        <v>0</v>
      </c>
      <c r="K309" s="97">
        <f t="shared" si="140"/>
        <v>0</v>
      </c>
      <c r="L309" s="97">
        <f t="shared" si="140"/>
        <v>0</v>
      </c>
      <c r="M309" s="97">
        <f t="shared" si="140"/>
        <v>0</v>
      </c>
      <c r="N309" s="97">
        <f t="shared" si="140"/>
        <v>0</v>
      </c>
      <c r="O309" s="97">
        <f t="shared" si="140"/>
        <v>0</v>
      </c>
      <c r="P309" s="97">
        <f t="shared" si="140"/>
        <v>0</v>
      </c>
      <c r="Q309" s="97">
        <f t="shared" si="140"/>
        <v>0</v>
      </c>
    </row>
    <row r="310" spans="1:17" s="22" customFormat="1" ht="77.25" customHeight="1" hidden="1">
      <c r="A310" s="17"/>
      <c r="B310" s="85" t="s">
        <v>337</v>
      </c>
      <c r="C310" s="50"/>
      <c r="D310" s="101" t="s">
        <v>339</v>
      </c>
      <c r="E310" s="97">
        <f>E311</f>
        <v>0</v>
      </c>
      <c r="F310" s="97">
        <f aca="true" t="shared" si="141" ref="F310:Q311">F311</f>
        <v>0</v>
      </c>
      <c r="G310" s="87">
        <f t="shared" si="141"/>
        <v>0</v>
      </c>
      <c r="H310" s="87">
        <f t="shared" si="141"/>
        <v>0</v>
      </c>
      <c r="I310" s="89">
        <f t="shared" si="141"/>
        <v>0</v>
      </c>
      <c r="J310" s="87">
        <f t="shared" si="141"/>
        <v>0</v>
      </c>
      <c r="K310" s="87">
        <f t="shared" si="141"/>
        <v>0</v>
      </c>
      <c r="L310" s="87">
        <f t="shared" si="141"/>
        <v>0</v>
      </c>
      <c r="M310" s="87">
        <f t="shared" si="141"/>
        <v>0</v>
      </c>
      <c r="N310" s="203">
        <f t="shared" si="141"/>
        <v>0</v>
      </c>
      <c r="O310" s="87">
        <f t="shared" si="141"/>
        <v>0</v>
      </c>
      <c r="P310" s="87">
        <f t="shared" si="141"/>
        <v>0</v>
      </c>
      <c r="Q310" s="87">
        <f t="shared" si="141"/>
        <v>0</v>
      </c>
    </row>
    <row r="311" spans="1:17" s="22" customFormat="1" ht="42" customHeight="1" hidden="1">
      <c r="A311" s="5"/>
      <c r="B311" s="85" t="s">
        <v>338</v>
      </c>
      <c r="C311" s="50"/>
      <c r="D311" s="101" t="s">
        <v>340</v>
      </c>
      <c r="E311" s="97">
        <f>E312</f>
        <v>0</v>
      </c>
      <c r="F311" s="97">
        <f t="shared" si="141"/>
        <v>0</v>
      </c>
      <c r="G311" s="87">
        <f t="shared" si="141"/>
        <v>0</v>
      </c>
      <c r="H311" s="87">
        <f t="shared" si="141"/>
        <v>0</v>
      </c>
      <c r="I311" s="89">
        <f t="shared" si="141"/>
        <v>0</v>
      </c>
      <c r="J311" s="87">
        <f t="shared" si="141"/>
        <v>0</v>
      </c>
      <c r="K311" s="87">
        <f t="shared" si="141"/>
        <v>0</v>
      </c>
      <c r="L311" s="87">
        <f t="shared" si="141"/>
        <v>0</v>
      </c>
      <c r="M311" s="87">
        <f t="shared" si="141"/>
        <v>0</v>
      </c>
      <c r="N311" s="203">
        <f t="shared" si="141"/>
        <v>0</v>
      </c>
      <c r="O311" s="87">
        <f t="shared" si="141"/>
        <v>0</v>
      </c>
      <c r="P311" s="87">
        <f t="shared" si="141"/>
        <v>0</v>
      </c>
      <c r="Q311" s="87">
        <f t="shared" si="141"/>
        <v>0</v>
      </c>
    </row>
    <row r="312" spans="1:17" s="22" customFormat="1" ht="38.25" hidden="1">
      <c r="A312" s="5"/>
      <c r="B312" s="85"/>
      <c r="C312" s="50" t="s">
        <v>10</v>
      </c>
      <c r="D312" s="134" t="s">
        <v>102</v>
      </c>
      <c r="E312" s="97">
        <v>0</v>
      </c>
      <c r="F312" s="111">
        <f>E312+SUM(G312:Q312)</f>
        <v>0</v>
      </c>
      <c r="G312" s="87"/>
      <c r="H312" s="87"/>
      <c r="I312" s="188"/>
      <c r="J312" s="88"/>
      <c r="K312" s="87"/>
      <c r="L312" s="87"/>
      <c r="M312" s="87"/>
      <c r="N312" s="203"/>
      <c r="O312" s="87"/>
      <c r="P312" s="87"/>
      <c r="Q312" s="87"/>
    </row>
    <row r="313" spans="1:17" s="22" customFormat="1" ht="45.75" customHeight="1" hidden="1">
      <c r="A313" s="5"/>
      <c r="B313" s="85" t="s">
        <v>341</v>
      </c>
      <c r="C313" s="50"/>
      <c r="D313" s="101" t="s">
        <v>158</v>
      </c>
      <c r="E313" s="97">
        <f>E314</f>
        <v>0</v>
      </c>
      <c r="F313" s="97">
        <f aca="true" t="shared" si="142" ref="F313:Q314">F314</f>
        <v>0</v>
      </c>
      <c r="G313" s="87">
        <f t="shared" si="142"/>
        <v>0</v>
      </c>
      <c r="H313" s="87">
        <f t="shared" si="142"/>
        <v>0</v>
      </c>
      <c r="I313" s="89">
        <f t="shared" si="142"/>
        <v>0</v>
      </c>
      <c r="J313" s="87">
        <f t="shared" si="142"/>
        <v>0</v>
      </c>
      <c r="K313" s="87">
        <f t="shared" si="142"/>
        <v>0</v>
      </c>
      <c r="L313" s="87">
        <f t="shared" si="142"/>
        <v>0</v>
      </c>
      <c r="M313" s="87">
        <f t="shared" si="142"/>
        <v>0</v>
      </c>
      <c r="N313" s="203">
        <f t="shared" si="142"/>
        <v>0</v>
      </c>
      <c r="O313" s="87">
        <f t="shared" si="142"/>
        <v>0</v>
      </c>
      <c r="P313" s="87">
        <f t="shared" si="142"/>
        <v>0</v>
      </c>
      <c r="Q313" s="87">
        <f t="shared" si="142"/>
        <v>0</v>
      </c>
    </row>
    <row r="314" spans="1:17" s="22" customFormat="1" ht="25.5" hidden="1">
      <c r="A314" s="5"/>
      <c r="B314" s="85" t="s">
        <v>342</v>
      </c>
      <c r="C314" s="50"/>
      <c r="D314" s="101" t="s">
        <v>340</v>
      </c>
      <c r="E314" s="97">
        <f>E315</f>
        <v>0</v>
      </c>
      <c r="F314" s="97">
        <f t="shared" si="142"/>
        <v>0</v>
      </c>
      <c r="G314" s="87">
        <f t="shared" si="142"/>
        <v>0</v>
      </c>
      <c r="H314" s="87">
        <f t="shared" si="142"/>
        <v>0</v>
      </c>
      <c r="I314" s="89">
        <f t="shared" si="142"/>
        <v>0</v>
      </c>
      <c r="J314" s="87">
        <f t="shared" si="142"/>
        <v>0</v>
      </c>
      <c r="K314" s="87">
        <f t="shared" si="142"/>
        <v>0</v>
      </c>
      <c r="L314" s="87">
        <f t="shared" si="142"/>
        <v>0</v>
      </c>
      <c r="M314" s="87">
        <f t="shared" si="142"/>
        <v>0</v>
      </c>
      <c r="N314" s="203">
        <f t="shared" si="142"/>
        <v>0</v>
      </c>
      <c r="O314" s="87">
        <f t="shared" si="142"/>
        <v>0</v>
      </c>
      <c r="P314" s="87">
        <f t="shared" si="142"/>
        <v>0</v>
      </c>
      <c r="Q314" s="87">
        <f t="shared" si="142"/>
        <v>0</v>
      </c>
    </row>
    <row r="315" spans="1:17" s="22" customFormat="1" ht="38.25" hidden="1">
      <c r="A315" s="5"/>
      <c r="B315" s="85"/>
      <c r="C315" s="50" t="s">
        <v>10</v>
      </c>
      <c r="D315" s="93" t="s">
        <v>102</v>
      </c>
      <c r="E315" s="97">
        <v>0</v>
      </c>
      <c r="F315" s="111">
        <f>E315+SUM(G315:Q315)</f>
        <v>0</v>
      </c>
      <c r="G315" s="87"/>
      <c r="H315" s="87"/>
      <c r="I315" s="188"/>
      <c r="J315" s="88"/>
      <c r="K315" s="87"/>
      <c r="L315" s="87"/>
      <c r="M315" s="87"/>
      <c r="N315" s="203"/>
      <c r="O315" s="87"/>
      <c r="P315" s="87"/>
      <c r="Q315" s="87"/>
    </row>
    <row r="316" spans="1:17" s="22" customFormat="1" ht="38.25" hidden="1">
      <c r="A316" s="5"/>
      <c r="B316" s="85" t="s">
        <v>343</v>
      </c>
      <c r="C316" s="50"/>
      <c r="D316" s="101" t="s">
        <v>345</v>
      </c>
      <c r="E316" s="97">
        <f>E317</f>
        <v>0</v>
      </c>
      <c r="F316" s="97">
        <f aca="true" t="shared" si="143" ref="F316:Q317">F317</f>
        <v>0</v>
      </c>
      <c r="G316" s="87">
        <f t="shared" si="143"/>
        <v>0</v>
      </c>
      <c r="H316" s="87">
        <f t="shared" si="143"/>
        <v>0</v>
      </c>
      <c r="I316" s="89">
        <f t="shared" si="143"/>
        <v>0</v>
      </c>
      <c r="J316" s="87">
        <f t="shared" si="143"/>
        <v>0</v>
      </c>
      <c r="K316" s="87">
        <f t="shared" si="143"/>
        <v>0</v>
      </c>
      <c r="L316" s="87">
        <f t="shared" si="143"/>
        <v>0</v>
      </c>
      <c r="M316" s="87">
        <f t="shared" si="143"/>
        <v>0</v>
      </c>
      <c r="N316" s="203">
        <f t="shared" si="143"/>
        <v>0</v>
      </c>
      <c r="O316" s="87">
        <f t="shared" si="143"/>
        <v>0</v>
      </c>
      <c r="P316" s="87">
        <f t="shared" si="143"/>
        <v>0</v>
      </c>
      <c r="Q316" s="87">
        <f t="shared" si="143"/>
        <v>0</v>
      </c>
    </row>
    <row r="317" spans="1:17" s="22" customFormat="1" ht="25.5" hidden="1">
      <c r="A317" s="5"/>
      <c r="B317" s="85" t="s">
        <v>344</v>
      </c>
      <c r="C317" s="50"/>
      <c r="D317" s="101" t="s">
        <v>340</v>
      </c>
      <c r="E317" s="97">
        <f>E318</f>
        <v>0</v>
      </c>
      <c r="F317" s="97">
        <f t="shared" si="143"/>
        <v>0</v>
      </c>
      <c r="G317" s="87">
        <f t="shared" si="143"/>
        <v>0</v>
      </c>
      <c r="H317" s="87">
        <f t="shared" si="143"/>
        <v>0</v>
      </c>
      <c r="I317" s="89">
        <f t="shared" si="143"/>
        <v>0</v>
      </c>
      <c r="J317" s="87">
        <f t="shared" si="143"/>
        <v>0</v>
      </c>
      <c r="K317" s="87">
        <f t="shared" si="143"/>
        <v>0</v>
      </c>
      <c r="L317" s="87">
        <f t="shared" si="143"/>
        <v>0</v>
      </c>
      <c r="M317" s="87">
        <f t="shared" si="143"/>
        <v>0</v>
      </c>
      <c r="N317" s="203">
        <f t="shared" si="143"/>
        <v>0</v>
      </c>
      <c r="O317" s="87">
        <f t="shared" si="143"/>
        <v>0</v>
      </c>
      <c r="P317" s="87">
        <f t="shared" si="143"/>
        <v>0</v>
      </c>
      <c r="Q317" s="87">
        <f t="shared" si="143"/>
        <v>0</v>
      </c>
    </row>
    <row r="318" spans="1:17" s="22" customFormat="1" ht="38.25" hidden="1">
      <c r="A318" s="5"/>
      <c r="B318" s="85"/>
      <c r="C318" s="50" t="s">
        <v>10</v>
      </c>
      <c r="D318" s="93" t="s">
        <v>102</v>
      </c>
      <c r="E318" s="97"/>
      <c r="F318" s="111">
        <f>E318+SUM(G318:Q318)</f>
        <v>0</v>
      </c>
      <c r="G318" s="87"/>
      <c r="H318" s="87"/>
      <c r="I318" s="188"/>
      <c r="J318" s="88"/>
      <c r="K318" s="87"/>
      <c r="L318" s="87"/>
      <c r="M318" s="87"/>
      <c r="N318" s="203"/>
      <c r="O318" s="87"/>
      <c r="P318" s="87"/>
      <c r="Q318" s="87"/>
    </row>
    <row r="319" spans="1:17" s="22" customFormat="1" ht="38.25" hidden="1">
      <c r="A319" s="5"/>
      <c r="B319" s="85" t="s">
        <v>488</v>
      </c>
      <c r="C319" s="50"/>
      <c r="D319" s="93" t="s">
        <v>490</v>
      </c>
      <c r="E319" s="97">
        <f>E320</f>
        <v>0</v>
      </c>
      <c r="F319" s="97">
        <f aca="true" t="shared" si="144" ref="F319:Q320">F320</f>
        <v>0</v>
      </c>
      <c r="G319" s="87">
        <f t="shared" si="144"/>
        <v>0</v>
      </c>
      <c r="H319" s="87">
        <f t="shared" si="144"/>
        <v>0</v>
      </c>
      <c r="I319" s="89">
        <f t="shared" si="144"/>
        <v>0</v>
      </c>
      <c r="J319" s="87">
        <f t="shared" si="144"/>
        <v>0</v>
      </c>
      <c r="K319" s="87">
        <f t="shared" si="144"/>
        <v>0</v>
      </c>
      <c r="L319" s="87">
        <f t="shared" si="144"/>
        <v>0</v>
      </c>
      <c r="M319" s="87">
        <f t="shared" si="144"/>
        <v>0</v>
      </c>
      <c r="N319" s="203">
        <f t="shared" si="144"/>
        <v>0</v>
      </c>
      <c r="O319" s="87">
        <f t="shared" si="144"/>
        <v>0</v>
      </c>
      <c r="P319" s="87">
        <f t="shared" si="144"/>
        <v>0</v>
      </c>
      <c r="Q319" s="87">
        <f t="shared" si="144"/>
        <v>0</v>
      </c>
    </row>
    <row r="320" spans="1:17" s="22" customFormat="1" ht="25.5" hidden="1">
      <c r="A320" s="5"/>
      <c r="B320" s="85" t="s">
        <v>489</v>
      </c>
      <c r="C320" s="50"/>
      <c r="D320" s="93" t="s">
        <v>491</v>
      </c>
      <c r="E320" s="97">
        <f>E321</f>
        <v>0</v>
      </c>
      <c r="F320" s="97">
        <f t="shared" si="144"/>
        <v>0</v>
      </c>
      <c r="G320" s="87">
        <f t="shared" si="144"/>
        <v>0</v>
      </c>
      <c r="H320" s="87">
        <f t="shared" si="144"/>
        <v>0</v>
      </c>
      <c r="I320" s="89">
        <f t="shared" si="144"/>
        <v>0</v>
      </c>
      <c r="J320" s="87">
        <f t="shared" si="144"/>
        <v>0</v>
      </c>
      <c r="K320" s="87">
        <f t="shared" si="144"/>
        <v>0</v>
      </c>
      <c r="L320" s="87">
        <f t="shared" si="144"/>
        <v>0</v>
      </c>
      <c r="M320" s="87">
        <f t="shared" si="144"/>
        <v>0</v>
      </c>
      <c r="N320" s="203">
        <f t="shared" si="144"/>
        <v>0</v>
      </c>
      <c r="O320" s="87">
        <f t="shared" si="144"/>
        <v>0</v>
      </c>
      <c r="P320" s="87">
        <f t="shared" si="144"/>
        <v>0</v>
      </c>
      <c r="Q320" s="87">
        <f t="shared" si="144"/>
        <v>0</v>
      </c>
    </row>
    <row r="321" spans="1:17" s="22" customFormat="1" ht="38.25" hidden="1">
      <c r="A321" s="5"/>
      <c r="B321" s="85"/>
      <c r="C321" s="50" t="s">
        <v>10</v>
      </c>
      <c r="D321" s="93" t="s">
        <v>102</v>
      </c>
      <c r="E321" s="97"/>
      <c r="F321" s="111">
        <f>E321+SUM(G321:Q321)</f>
        <v>0</v>
      </c>
      <c r="G321" s="87"/>
      <c r="H321" s="87"/>
      <c r="I321" s="188"/>
      <c r="J321" s="88"/>
      <c r="K321" s="87"/>
      <c r="L321" s="87"/>
      <c r="M321" s="87"/>
      <c r="N321" s="203"/>
      <c r="O321" s="87"/>
      <c r="P321" s="87"/>
      <c r="Q321" s="87"/>
    </row>
    <row r="322" spans="1:17" s="22" customFormat="1" ht="51" hidden="1">
      <c r="A322" s="5"/>
      <c r="B322" s="85" t="s">
        <v>554</v>
      </c>
      <c r="C322" s="50"/>
      <c r="D322" s="93" t="s">
        <v>590</v>
      </c>
      <c r="E322" s="97">
        <f>E323</f>
        <v>6500</v>
      </c>
      <c r="F322" s="97">
        <f aca="true" t="shared" si="145" ref="F322:Q323">F323</f>
        <v>6500</v>
      </c>
      <c r="G322" s="97">
        <f t="shared" si="145"/>
        <v>0</v>
      </c>
      <c r="H322" s="97">
        <f t="shared" si="145"/>
        <v>0</v>
      </c>
      <c r="I322" s="97">
        <f t="shared" si="145"/>
        <v>0</v>
      </c>
      <c r="J322" s="97">
        <f t="shared" si="145"/>
        <v>0</v>
      </c>
      <c r="K322" s="97">
        <f t="shared" si="145"/>
        <v>0</v>
      </c>
      <c r="L322" s="97">
        <f t="shared" si="145"/>
        <v>0</v>
      </c>
      <c r="M322" s="97">
        <f t="shared" si="145"/>
        <v>0</v>
      </c>
      <c r="N322" s="97">
        <f t="shared" si="145"/>
        <v>0</v>
      </c>
      <c r="O322" s="97">
        <f t="shared" si="145"/>
        <v>0</v>
      </c>
      <c r="P322" s="97">
        <f t="shared" si="145"/>
        <v>0</v>
      </c>
      <c r="Q322" s="97">
        <f t="shared" si="145"/>
        <v>0</v>
      </c>
    </row>
    <row r="323" spans="1:17" s="22" customFormat="1" ht="25.5" hidden="1">
      <c r="A323" s="5"/>
      <c r="B323" s="85" t="s">
        <v>555</v>
      </c>
      <c r="C323" s="50"/>
      <c r="D323" s="93" t="s">
        <v>340</v>
      </c>
      <c r="E323" s="97">
        <f>E324</f>
        <v>6500</v>
      </c>
      <c r="F323" s="97">
        <f t="shared" si="145"/>
        <v>6500</v>
      </c>
      <c r="G323" s="97">
        <f t="shared" si="145"/>
        <v>0</v>
      </c>
      <c r="H323" s="97">
        <f t="shared" si="145"/>
        <v>0</v>
      </c>
      <c r="I323" s="97">
        <f t="shared" si="145"/>
        <v>0</v>
      </c>
      <c r="J323" s="97">
        <f t="shared" si="145"/>
        <v>0</v>
      </c>
      <c r="K323" s="97">
        <f t="shared" si="145"/>
        <v>0</v>
      </c>
      <c r="L323" s="97">
        <f t="shared" si="145"/>
        <v>0</v>
      </c>
      <c r="M323" s="97">
        <f t="shared" si="145"/>
        <v>0</v>
      </c>
      <c r="N323" s="97">
        <f t="shared" si="145"/>
        <v>0</v>
      </c>
      <c r="O323" s="97">
        <f t="shared" si="145"/>
        <v>0</v>
      </c>
      <c r="P323" s="97">
        <f t="shared" si="145"/>
        <v>0</v>
      </c>
      <c r="Q323" s="97">
        <f t="shared" si="145"/>
        <v>0</v>
      </c>
    </row>
    <row r="324" spans="1:17" s="22" customFormat="1" ht="38.25" hidden="1">
      <c r="A324" s="5"/>
      <c r="B324" s="85"/>
      <c r="C324" s="50" t="s">
        <v>10</v>
      </c>
      <c r="D324" s="93" t="s">
        <v>102</v>
      </c>
      <c r="E324" s="97">
        <v>6500</v>
      </c>
      <c r="F324" s="111">
        <f>E324+SUM(G324:Q324)</f>
        <v>6500</v>
      </c>
      <c r="G324" s="87"/>
      <c r="H324" s="87"/>
      <c r="I324" s="188"/>
      <c r="J324" s="88"/>
      <c r="K324" s="87"/>
      <c r="L324" s="87"/>
      <c r="M324" s="87"/>
      <c r="N324" s="203"/>
      <c r="O324" s="87"/>
      <c r="P324" s="87"/>
      <c r="Q324" s="87"/>
    </row>
    <row r="325" spans="1:18" s="22" customFormat="1" ht="38.25" hidden="1">
      <c r="A325" s="5"/>
      <c r="B325" s="100" t="s">
        <v>349</v>
      </c>
      <c r="C325" s="50"/>
      <c r="D325" s="103" t="s">
        <v>135</v>
      </c>
      <c r="E325" s="97">
        <f aca="true" t="shared" si="146" ref="E325:Q325">E326</f>
        <v>0</v>
      </c>
      <c r="F325" s="97">
        <f t="shared" si="146"/>
        <v>28080</v>
      </c>
      <c r="G325" s="87">
        <f t="shared" si="146"/>
        <v>0</v>
      </c>
      <c r="H325" s="87">
        <f t="shared" si="146"/>
        <v>28080</v>
      </c>
      <c r="I325" s="89">
        <f t="shared" si="146"/>
        <v>0</v>
      </c>
      <c r="J325" s="87">
        <f t="shared" si="146"/>
        <v>0</v>
      </c>
      <c r="K325" s="87">
        <f t="shared" si="146"/>
        <v>0</v>
      </c>
      <c r="L325" s="87">
        <f t="shared" si="146"/>
        <v>0</v>
      </c>
      <c r="M325" s="87">
        <f t="shared" si="146"/>
        <v>0</v>
      </c>
      <c r="N325" s="203">
        <f t="shared" si="146"/>
        <v>0</v>
      </c>
      <c r="O325" s="87">
        <f t="shared" si="146"/>
        <v>0</v>
      </c>
      <c r="P325" s="87">
        <f t="shared" si="146"/>
        <v>0</v>
      </c>
      <c r="Q325" s="87">
        <f t="shared" si="146"/>
        <v>0</v>
      </c>
      <c r="R325" s="23"/>
    </row>
    <row r="326" spans="1:18" s="22" customFormat="1" ht="63.75" hidden="1">
      <c r="A326" s="5"/>
      <c r="B326" s="85" t="s">
        <v>350</v>
      </c>
      <c r="C326" s="50"/>
      <c r="D326" s="101" t="s">
        <v>352</v>
      </c>
      <c r="E326" s="97">
        <f>E333+E327+E329+E331</f>
        <v>0</v>
      </c>
      <c r="F326" s="97">
        <f aca="true" t="shared" si="147" ref="F326:Q326">F333+F327+F329+F331</f>
        <v>28080</v>
      </c>
      <c r="G326" s="97">
        <f t="shared" si="147"/>
        <v>0</v>
      </c>
      <c r="H326" s="97">
        <f t="shared" si="147"/>
        <v>28080</v>
      </c>
      <c r="I326" s="114">
        <f t="shared" si="147"/>
        <v>0</v>
      </c>
      <c r="J326" s="97">
        <f t="shared" si="147"/>
        <v>0</v>
      </c>
      <c r="K326" s="97">
        <f t="shared" si="147"/>
        <v>0</v>
      </c>
      <c r="L326" s="97">
        <f t="shared" si="147"/>
        <v>0</v>
      </c>
      <c r="M326" s="97">
        <f t="shared" si="147"/>
        <v>0</v>
      </c>
      <c r="N326" s="205">
        <f t="shared" si="147"/>
        <v>0</v>
      </c>
      <c r="O326" s="97">
        <f t="shared" si="147"/>
        <v>0</v>
      </c>
      <c r="P326" s="97">
        <f t="shared" si="147"/>
        <v>0</v>
      </c>
      <c r="Q326" s="97">
        <f t="shared" si="147"/>
        <v>0</v>
      </c>
      <c r="R326" s="23"/>
    </row>
    <row r="327" spans="1:18" s="22" customFormat="1" ht="51" hidden="1">
      <c r="A327" s="5"/>
      <c r="B327" s="85" t="s">
        <v>594</v>
      </c>
      <c r="C327" s="50"/>
      <c r="D327" s="101" t="s">
        <v>159</v>
      </c>
      <c r="E327" s="97">
        <f>E328</f>
        <v>0</v>
      </c>
      <c r="F327" s="97">
        <f aca="true" t="shared" si="148" ref="F327:Q327">F328</f>
        <v>28080</v>
      </c>
      <c r="G327" s="97">
        <f t="shared" si="148"/>
        <v>0</v>
      </c>
      <c r="H327" s="97">
        <f t="shared" si="148"/>
        <v>28080</v>
      </c>
      <c r="I327" s="114">
        <f t="shared" si="148"/>
        <v>0</v>
      </c>
      <c r="J327" s="97">
        <f t="shared" si="148"/>
        <v>0</v>
      </c>
      <c r="K327" s="97">
        <f t="shared" si="148"/>
        <v>0</v>
      </c>
      <c r="L327" s="97">
        <f t="shared" si="148"/>
        <v>0</v>
      </c>
      <c r="M327" s="97">
        <f t="shared" si="148"/>
        <v>0</v>
      </c>
      <c r="N327" s="205">
        <f t="shared" si="148"/>
        <v>0</v>
      </c>
      <c r="O327" s="97">
        <f t="shared" si="148"/>
        <v>0</v>
      </c>
      <c r="P327" s="97">
        <f t="shared" si="148"/>
        <v>0</v>
      </c>
      <c r="Q327" s="97">
        <f t="shared" si="148"/>
        <v>0</v>
      </c>
      <c r="R327" s="23"/>
    </row>
    <row r="328" spans="1:18" s="22" customFormat="1" ht="38.25" hidden="1">
      <c r="A328" s="5"/>
      <c r="B328" s="85"/>
      <c r="C328" s="50" t="s">
        <v>10</v>
      </c>
      <c r="D328" s="93" t="s">
        <v>102</v>
      </c>
      <c r="E328" s="97"/>
      <c r="F328" s="111">
        <f>E328+SUM(G328:Q328)</f>
        <v>28080</v>
      </c>
      <c r="G328" s="87"/>
      <c r="H328" s="87">
        <f>1080+27000</f>
        <v>28080</v>
      </c>
      <c r="I328" s="89"/>
      <c r="J328" s="87"/>
      <c r="K328" s="87"/>
      <c r="L328" s="87"/>
      <c r="M328" s="87"/>
      <c r="N328" s="203"/>
      <c r="O328" s="87"/>
      <c r="P328" s="87"/>
      <c r="Q328" s="87"/>
      <c r="R328" s="23"/>
    </row>
    <row r="329" spans="1:18" s="22" customFormat="1" ht="56.25" customHeight="1" hidden="1">
      <c r="A329" s="5"/>
      <c r="B329" s="85" t="s">
        <v>455</v>
      </c>
      <c r="C329" s="50"/>
      <c r="D329" s="101" t="s">
        <v>159</v>
      </c>
      <c r="E329" s="97">
        <f>E330</f>
        <v>0</v>
      </c>
      <c r="F329" s="97">
        <f aca="true" t="shared" si="149" ref="F329:Q329">F330</f>
        <v>0</v>
      </c>
      <c r="G329" s="97">
        <f t="shared" si="149"/>
        <v>0</v>
      </c>
      <c r="H329" s="97">
        <f t="shared" si="149"/>
        <v>0</v>
      </c>
      <c r="I329" s="114">
        <f t="shared" si="149"/>
        <v>0</v>
      </c>
      <c r="J329" s="97">
        <f t="shared" si="149"/>
        <v>0</v>
      </c>
      <c r="K329" s="97">
        <f t="shared" si="149"/>
        <v>0</v>
      </c>
      <c r="L329" s="97">
        <f t="shared" si="149"/>
        <v>0</v>
      </c>
      <c r="M329" s="97">
        <f t="shared" si="149"/>
        <v>0</v>
      </c>
      <c r="N329" s="205">
        <f t="shared" si="149"/>
        <v>0</v>
      </c>
      <c r="O329" s="97">
        <f t="shared" si="149"/>
        <v>0</v>
      </c>
      <c r="P329" s="97">
        <f t="shared" si="149"/>
        <v>0</v>
      </c>
      <c r="Q329" s="97">
        <f t="shared" si="149"/>
        <v>0</v>
      </c>
      <c r="R329" s="23"/>
    </row>
    <row r="330" spans="1:18" s="22" customFormat="1" ht="38.25" hidden="1">
      <c r="A330" s="5"/>
      <c r="B330" s="85"/>
      <c r="C330" s="50" t="s">
        <v>10</v>
      </c>
      <c r="D330" s="93" t="s">
        <v>102</v>
      </c>
      <c r="E330" s="97"/>
      <c r="F330" s="111">
        <f>E330+SUM(G330:Q330)</f>
        <v>0</v>
      </c>
      <c r="G330" s="87"/>
      <c r="H330" s="87"/>
      <c r="I330" s="89"/>
      <c r="J330" s="87"/>
      <c r="K330" s="87"/>
      <c r="L330" s="87"/>
      <c r="M330" s="87"/>
      <c r="N330" s="203"/>
      <c r="O330" s="87"/>
      <c r="P330" s="87"/>
      <c r="Q330" s="87"/>
      <c r="R330" s="23"/>
    </row>
    <row r="331" spans="1:18" s="22" customFormat="1" ht="51" hidden="1">
      <c r="A331" s="5"/>
      <c r="B331" s="85" t="s">
        <v>455</v>
      </c>
      <c r="C331" s="50"/>
      <c r="D331" s="93" t="s">
        <v>465</v>
      </c>
      <c r="E331" s="97">
        <f>E332</f>
        <v>0</v>
      </c>
      <c r="F331" s="97">
        <f aca="true" t="shared" si="150" ref="F331:Q331">F332</f>
        <v>0</v>
      </c>
      <c r="G331" s="97">
        <f t="shared" si="150"/>
        <v>0</v>
      </c>
      <c r="H331" s="97">
        <f t="shared" si="150"/>
        <v>0</v>
      </c>
      <c r="I331" s="114">
        <f t="shared" si="150"/>
        <v>0</v>
      </c>
      <c r="J331" s="97">
        <f t="shared" si="150"/>
        <v>0</v>
      </c>
      <c r="K331" s="97">
        <f t="shared" si="150"/>
        <v>0</v>
      </c>
      <c r="L331" s="97">
        <f t="shared" si="150"/>
        <v>0</v>
      </c>
      <c r="M331" s="97">
        <f t="shared" si="150"/>
        <v>0</v>
      </c>
      <c r="N331" s="205">
        <f t="shared" si="150"/>
        <v>0</v>
      </c>
      <c r="O331" s="97">
        <f t="shared" si="150"/>
        <v>0</v>
      </c>
      <c r="P331" s="97">
        <f t="shared" si="150"/>
        <v>0</v>
      </c>
      <c r="Q331" s="97">
        <f t="shared" si="150"/>
        <v>0</v>
      </c>
      <c r="R331" s="23"/>
    </row>
    <row r="332" spans="1:18" s="22" customFormat="1" ht="38.25" hidden="1">
      <c r="A332" s="5"/>
      <c r="B332" s="85"/>
      <c r="C332" s="50" t="s">
        <v>10</v>
      </c>
      <c r="D332" s="93" t="s">
        <v>102</v>
      </c>
      <c r="E332" s="97"/>
      <c r="F332" s="111">
        <f>E332+SUM(G332:Q332)</f>
        <v>0</v>
      </c>
      <c r="G332" s="87"/>
      <c r="H332" s="87"/>
      <c r="I332" s="89"/>
      <c r="J332" s="87"/>
      <c r="K332" s="87"/>
      <c r="L332" s="87"/>
      <c r="M332" s="87"/>
      <c r="N332" s="203"/>
      <c r="O332" s="87"/>
      <c r="P332" s="87"/>
      <c r="Q332" s="87"/>
      <c r="R332" s="23"/>
    </row>
    <row r="333" spans="1:18" s="22" customFormat="1" ht="51" hidden="1">
      <c r="A333" s="5"/>
      <c r="B333" s="85" t="s">
        <v>351</v>
      </c>
      <c r="C333" s="50"/>
      <c r="D333" s="101" t="s">
        <v>427</v>
      </c>
      <c r="E333" s="97">
        <f aca="true" t="shared" si="151" ref="E333:Q333">E334</f>
        <v>0</v>
      </c>
      <c r="F333" s="97">
        <f t="shared" si="151"/>
        <v>0</v>
      </c>
      <c r="G333" s="87">
        <f t="shared" si="151"/>
        <v>0</v>
      </c>
      <c r="H333" s="87">
        <f t="shared" si="151"/>
        <v>0</v>
      </c>
      <c r="I333" s="89">
        <f t="shared" si="151"/>
        <v>0</v>
      </c>
      <c r="J333" s="87">
        <f t="shared" si="151"/>
        <v>0</v>
      </c>
      <c r="K333" s="87">
        <f t="shared" si="151"/>
        <v>0</v>
      </c>
      <c r="L333" s="87">
        <f t="shared" si="151"/>
        <v>0</v>
      </c>
      <c r="M333" s="87">
        <f t="shared" si="151"/>
        <v>0</v>
      </c>
      <c r="N333" s="203">
        <f t="shared" si="151"/>
        <v>0</v>
      </c>
      <c r="O333" s="87">
        <f t="shared" si="151"/>
        <v>0</v>
      </c>
      <c r="P333" s="87">
        <f t="shared" si="151"/>
        <v>0</v>
      </c>
      <c r="Q333" s="87">
        <f t="shared" si="151"/>
        <v>0</v>
      </c>
      <c r="R333" s="23"/>
    </row>
    <row r="334" spans="1:18" s="22" customFormat="1" ht="39.75" customHeight="1" hidden="1">
      <c r="A334" s="5"/>
      <c r="B334" s="85"/>
      <c r="C334" s="50" t="s">
        <v>10</v>
      </c>
      <c r="D334" s="93" t="s">
        <v>102</v>
      </c>
      <c r="E334" s="97"/>
      <c r="F334" s="111">
        <f>E334+SUM(G334:Q334)</f>
        <v>0</v>
      </c>
      <c r="G334" s="87"/>
      <c r="H334" s="87"/>
      <c r="I334" s="188"/>
      <c r="J334" s="88"/>
      <c r="K334" s="87"/>
      <c r="L334" s="87"/>
      <c r="M334" s="87"/>
      <c r="N334" s="203"/>
      <c r="O334" s="87"/>
      <c r="P334" s="87"/>
      <c r="Q334" s="87"/>
      <c r="R334" s="23"/>
    </row>
    <row r="335" spans="1:18" s="22" customFormat="1" ht="53.25" customHeight="1" hidden="1">
      <c r="A335" s="5"/>
      <c r="B335" s="82" t="s">
        <v>367</v>
      </c>
      <c r="C335" s="11"/>
      <c r="D335" s="102" t="s">
        <v>137</v>
      </c>
      <c r="E335" s="113">
        <f aca="true" t="shared" si="152" ref="E335:Q338">E336</f>
        <v>300</v>
      </c>
      <c r="F335" s="113">
        <f t="shared" si="152"/>
        <v>300</v>
      </c>
      <c r="G335" s="91">
        <f t="shared" si="152"/>
        <v>0</v>
      </c>
      <c r="H335" s="91">
        <f t="shared" si="152"/>
        <v>0</v>
      </c>
      <c r="I335" s="95">
        <f t="shared" si="152"/>
        <v>0</v>
      </c>
      <c r="J335" s="91">
        <f t="shared" si="152"/>
        <v>0</v>
      </c>
      <c r="K335" s="91">
        <f t="shared" si="152"/>
        <v>0</v>
      </c>
      <c r="L335" s="91">
        <f t="shared" si="152"/>
        <v>0</v>
      </c>
      <c r="M335" s="91">
        <f t="shared" si="152"/>
        <v>0</v>
      </c>
      <c r="N335" s="158">
        <f t="shared" si="152"/>
        <v>0</v>
      </c>
      <c r="O335" s="91">
        <f t="shared" si="152"/>
        <v>0</v>
      </c>
      <c r="P335" s="91">
        <f t="shared" si="152"/>
        <v>0</v>
      </c>
      <c r="Q335" s="91">
        <f t="shared" si="152"/>
        <v>0</v>
      </c>
      <c r="R335" s="23"/>
    </row>
    <row r="336" spans="1:18" s="22" customFormat="1" ht="25.5" hidden="1">
      <c r="A336" s="5"/>
      <c r="B336" s="100" t="s">
        <v>376</v>
      </c>
      <c r="C336" s="117"/>
      <c r="D336" s="128" t="s">
        <v>156</v>
      </c>
      <c r="E336" s="111">
        <f t="shared" si="152"/>
        <v>300</v>
      </c>
      <c r="F336" s="111">
        <f t="shared" si="152"/>
        <v>300</v>
      </c>
      <c r="G336" s="83">
        <f t="shared" si="152"/>
        <v>0</v>
      </c>
      <c r="H336" s="83">
        <f t="shared" si="152"/>
        <v>0</v>
      </c>
      <c r="I336" s="96">
        <f t="shared" si="152"/>
        <v>0</v>
      </c>
      <c r="J336" s="83">
        <f t="shared" si="152"/>
        <v>0</v>
      </c>
      <c r="K336" s="83">
        <f t="shared" si="152"/>
        <v>0</v>
      </c>
      <c r="L336" s="83">
        <f t="shared" si="152"/>
        <v>0</v>
      </c>
      <c r="M336" s="83">
        <f t="shared" si="152"/>
        <v>0</v>
      </c>
      <c r="N336" s="207">
        <f t="shared" si="152"/>
        <v>0</v>
      </c>
      <c r="O336" s="83">
        <f t="shared" si="152"/>
        <v>0</v>
      </c>
      <c r="P336" s="83">
        <f t="shared" si="152"/>
        <v>0</v>
      </c>
      <c r="Q336" s="83">
        <f t="shared" si="152"/>
        <v>0</v>
      </c>
      <c r="R336" s="23"/>
    </row>
    <row r="337" spans="1:18" s="22" customFormat="1" ht="25.5" hidden="1">
      <c r="A337" s="5"/>
      <c r="B337" s="85" t="s">
        <v>377</v>
      </c>
      <c r="C337" s="50"/>
      <c r="D337" s="86" t="s">
        <v>379</v>
      </c>
      <c r="E337" s="111">
        <f t="shared" si="152"/>
        <v>300</v>
      </c>
      <c r="F337" s="111">
        <f t="shared" si="152"/>
        <v>300</v>
      </c>
      <c r="G337" s="83">
        <f t="shared" si="152"/>
        <v>0</v>
      </c>
      <c r="H337" s="83">
        <f t="shared" si="152"/>
        <v>0</v>
      </c>
      <c r="I337" s="96">
        <f t="shared" si="152"/>
        <v>0</v>
      </c>
      <c r="J337" s="83">
        <f t="shared" si="152"/>
        <v>0</v>
      </c>
      <c r="K337" s="83">
        <f t="shared" si="152"/>
        <v>0</v>
      </c>
      <c r="L337" s="83">
        <f t="shared" si="152"/>
        <v>0</v>
      </c>
      <c r="M337" s="83">
        <f t="shared" si="152"/>
        <v>0</v>
      </c>
      <c r="N337" s="207">
        <f t="shared" si="152"/>
        <v>0</v>
      </c>
      <c r="O337" s="83">
        <f t="shared" si="152"/>
        <v>0</v>
      </c>
      <c r="P337" s="83">
        <f t="shared" si="152"/>
        <v>0</v>
      </c>
      <c r="Q337" s="83">
        <f t="shared" si="152"/>
        <v>0</v>
      </c>
      <c r="R337" s="23"/>
    </row>
    <row r="338" spans="1:18" s="22" customFormat="1" ht="12.75" hidden="1">
      <c r="A338" s="5"/>
      <c r="B338" s="85" t="s">
        <v>378</v>
      </c>
      <c r="C338" s="50"/>
      <c r="D338" s="86" t="s">
        <v>380</v>
      </c>
      <c r="E338" s="111">
        <f t="shared" si="152"/>
        <v>300</v>
      </c>
      <c r="F338" s="111">
        <f t="shared" si="152"/>
        <v>300</v>
      </c>
      <c r="G338" s="83">
        <f t="shared" si="152"/>
        <v>0</v>
      </c>
      <c r="H338" s="83">
        <f t="shared" si="152"/>
        <v>0</v>
      </c>
      <c r="I338" s="96">
        <f t="shared" si="152"/>
        <v>0</v>
      </c>
      <c r="J338" s="83">
        <f t="shared" si="152"/>
        <v>0</v>
      </c>
      <c r="K338" s="83">
        <f t="shared" si="152"/>
        <v>0</v>
      </c>
      <c r="L338" s="83">
        <f t="shared" si="152"/>
        <v>0</v>
      </c>
      <c r="M338" s="83">
        <f t="shared" si="152"/>
        <v>0</v>
      </c>
      <c r="N338" s="207">
        <f t="shared" si="152"/>
        <v>0</v>
      </c>
      <c r="O338" s="83">
        <f t="shared" si="152"/>
        <v>0</v>
      </c>
      <c r="P338" s="83">
        <f t="shared" si="152"/>
        <v>0</v>
      </c>
      <c r="Q338" s="83">
        <f t="shared" si="152"/>
        <v>0</v>
      </c>
      <c r="R338" s="23"/>
    </row>
    <row r="339" spans="1:18" s="22" customFormat="1" ht="25.5" hidden="1">
      <c r="A339" s="5"/>
      <c r="B339" s="85"/>
      <c r="C339" s="50" t="s">
        <v>3</v>
      </c>
      <c r="D339" s="86" t="s">
        <v>98</v>
      </c>
      <c r="E339" s="111">
        <v>300</v>
      </c>
      <c r="F339" s="111">
        <f>E339+SUM(G339:Q339)</f>
        <v>300</v>
      </c>
      <c r="G339" s="83"/>
      <c r="H339" s="83"/>
      <c r="I339" s="189"/>
      <c r="J339" s="84"/>
      <c r="K339" s="83"/>
      <c r="L339" s="83"/>
      <c r="M339" s="83"/>
      <c r="N339" s="207"/>
      <c r="O339" s="83"/>
      <c r="P339" s="83"/>
      <c r="Q339" s="83"/>
      <c r="R339" s="23"/>
    </row>
    <row r="340" spans="1:18" s="22" customFormat="1" ht="25.5" hidden="1">
      <c r="A340" s="5"/>
      <c r="B340" s="82" t="s">
        <v>416</v>
      </c>
      <c r="C340" s="11"/>
      <c r="D340" s="102" t="s">
        <v>143</v>
      </c>
      <c r="E340" s="111">
        <f>E341</f>
        <v>0</v>
      </c>
      <c r="F340" s="111">
        <f aca="true" t="shared" si="153" ref="F340:Q341">F341</f>
        <v>0</v>
      </c>
      <c r="G340" s="111">
        <f t="shared" si="153"/>
        <v>0</v>
      </c>
      <c r="H340" s="111">
        <f t="shared" si="153"/>
        <v>0</v>
      </c>
      <c r="I340" s="111">
        <f t="shared" si="153"/>
        <v>0</v>
      </c>
      <c r="J340" s="111">
        <f t="shared" si="153"/>
        <v>0</v>
      </c>
      <c r="K340" s="111">
        <f t="shared" si="153"/>
        <v>0</v>
      </c>
      <c r="L340" s="111">
        <f t="shared" si="153"/>
        <v>0</v>
      </c>
      <c r="M340" s="111">
        <f t="shared" si="153"/>
        <v>0</v>
      </c>
      <c r="N340" s="210">
        <f t="shared" si="153"/>
        <v>0</v>
      </c>
      <c r="O340" s="111">
        <f t="shared" si="153"/>
        <v>0</v>
      </c>
      <c r="P340" s="111">
        <f t="shared" si="153"/>
        <v>0</v>
      </c>
      <c r="Q340" s="111">
        <f t="shared" si="153"/>
        <v>0</v>
      </c>
      <c r="R340" s="23"/>
    </row>
    <row r="341" spans="1:18" s="22" customFormat="1" ht="38.25" hidden="1">
      <c r="A341" s="5"/>
      <c r="B341" s="85" t="s">
        <v>417</v>
      </c>
      <c r="C341" s="50"/>
      <c r="D341" s="72" t="s">
        <v>466</v>
      </c>
      <c r="E341" s="111">
        <f>E342</f>
        <v>0</v>
      </c>
      <c r="F341" s="111">
        <f t="shared" si="153"/>
        <v>0</v>
      </c>
      <c r="G341" s="111">
        <f t="shared" si="153"/>
        <v>0</v>
      </c>
      <c r="H341" s="111">
        <f t="shared" si="153"/>
        <v>0</v>
      </c>
      <c r="I341" s="111">
        <f t="shared" si="153"/>
        <v>0</v>
      </c>
      <c r="J341" s="111">
        <f t="shared" si="153"/>
        <v>0</v>
      </c>
      <c r="K341" s="111">
        <f t="shared" si="153"/>
        <v>0</v>
      </c>
      <c r="L341" s="111">
        <f t="shared" si="153"/>
        <v>0</v>
      </c>
      <c r="M341" s="111">
        <f t="shared" si="153"/>
        <v>0</v>
      </c>
      <c r="N341" s="210">
        <f t="shared" si="153"/>
        <v>0</v>
      </c>
      <c r="O341" s="111">
        <f t="shared" si="153"/>
        <v>0</v>
      </c>
      <c r="P341" s="111">
        <f t="shared" si="153"/>
        <v>0</v>
      </c>
      <c r="Q341" s="111">
        <f t="shared" si="153"/>
        <v>0</v>
      </c>
      <c r="R341" s="23"/>
    </row>
    <row r="342" spans="1:18" s="22" customFormat="1" ht="25.5" hidden="1">
      <c r="A342" s="5"/>
      <c r="B342" s="85"/>
      <c r="C342" s="50" t="s">
        <v>3</v>
      </c>
      <c r="D342" s="86" t="s">
        <v>98</v>
      </c>
      <c r="E342" s="111"/>
      <c r="F342" s="111">
        <f>E342+SUM(G342:Q342)</f>
        <v>0</v>
      </c>
      <c r="G342" s="83"/>
      <c r="H342" s="83"/>
      <c r="I342" s="189"/>
      <c r="J342" s="84"/>
      <c r="K342" s="83"/>
      <c r="L342" s="83"/>
      <c r="M342" s="83"/>
      <c r="N342" s="207"/>
      <c r="O342" s="83"/>
      <c r="P342" s="83"/>
      <c r="Q342" s="83"/>
      <c r="R342" s="23"/>
    </row>
    <row r="343" spans="1:17" s="23" customFormat="1" ht="12.75" hidden="1">
      <c r="A343" s="17"/>
      <c r="B343" s="82" t="s">
        <v>421</v>
      </c>
      <c r="C343" s="11"/>
      <c r="D343" s="79" t="s">
        <v>144</v>
      </c>
      <c r="E343" s="113">
        <f aca="true" t="shared" si="154" ref="E343:Q344">E344</f>
        <v>0</v>
      </c>
      <c r="F343" s="113">
        <f t="shared" si="154"/>
        <v>0</v>
      </c>
      <c r="G343" s="91">
        <f t="shared" si="154"/>
        <v>0</v>
      </c>
      <c r="H343" s="91">
        <f t="shared" si="154"/>
        <v>0</v>
      </c>
      <c r="I343" s="95">
        <f t="shared" si="154"/>
        <v>0</v>
      </c>
      <c r="J343" s="91">
        <f t="shared" si="154"/>
        <v>0</v>
      </c>
      <c r="K343" s="91">
        <f t="shared" si="154"/>
        <v>0</v>
      </c>
      <c r="L343" s="91">
        <f t="shared" si="154"/>
        <v>0</v>
      </c>
      <c r="M343" s="91">
        <f t="shared" si="154"/>
        <v>0</v>
      </c>
      <c r="N343" s="158">
        <f t="shared" si="154"/>
        <v>0</v>
      </c>
      <c r="O343" s="91">
        <f t="shared" si="154"/>
        <v>0</v>
      </c>
      <c r="P343" s="91">
        <f t="shared" si="154"/>
        <v>0</v>
      </c>
      <c r="Q343" s="91">
        <f t="shared" si="154"/>
        <v>0</v>
      </c>
    </row>
    <row r="344" spans="1:17" s="23" customFormat="1" ht="38.25" hidden="1">
      <c r="A344" s="17"/>
      <c r="B344" s="85" t="s">
        <v>422</v>
      </c>
      <c r="C344" s="50"/>
      <c r="D344" s="72" t="s">
        <v>145</v>
      </c>
      <c r="E344" s="97">
        <f t="shared" si="154"/>
        <v>0</v>
      </c>
      <c r="F344" s="97">
        <f t="shared" si="154"/>
        <v>0</v>
      </c>
      <c r="G344" s="87">
        <f t="shared" si="154"/>
        <v>0</v>
      </c>
      <c r="H344" s="87">
        <f t="shared" si="154"/>
        <v>0</v>
      </c>
      <c r="I344" s="89">
        <f t="shared" si="154"/>
        <v>0</v>
      </c>
      <c r="J344" s="87">
        <f t="shared" si="154"/>
        <v>0</v>
      </c>
      <c r="K344" s="87">
        <f t="shared" si="154"/>
        <v>0</v>
      </c>
      <c r="L344" s="87">
        <f t="shared" si="154"/>
        <v>0</v>
      </c>
      <c r="M344" s="87">
        <f t="shared" si="154"/>
        <v>0</v>
      </c>
      <c r="N344" s="203">
        <f t="shared" si="154"/>
        <v>0</v>
      </c>
      <c r="O344" s="87">
        <f t="shared" si="154"/>
        <v>0</v>
      </c>
      <c r="P344" s="87">
        <f t="shared" si="154"/>
        <v>0</v>
      </c>
      <c r="Q344" s="87">
        <f t="shared" si="154"/>
        <v>0</v>
      </c>
    </row>
    <row r="345" spans="1:17" s="23" customFormat="1" ht="12.75" hidden="1">
      <c r="A345" s="17"/>
      <c r="B345" s="85"/>
      <c r="C345" s="50" t="s">
        <v>4</v>
      </c>
      <c r="D345" s="86" t="s">
        <v>5</v>
      </c>
      <c r="E345" s="97"/>
      <c r="F345" s="111">
        <f>E345+SUM(G345:Q345)</f>
        <v>0</v>
      </c>
      <c r="G345" s="87"/>
      <c r="H345" s="87"/>
      <c r="I345" s="188"/>
      <c r="J345" s="88"/>
      <c r="K345" s="87"/>
      <c r="L345" s="87"/>
      <c r="M345" s="87"/>
      <c r="N345" s="203"/>
      <c r="O345" s="87"/>
      <c r="P345" s="87"/>
      <c r="Q345" s="87"/>
    </row>
    <row r="346" spans="1:18" s="22" customFormat="1" ht="12" hidden="1">
      <c r="A346" s="5" t="s">
        <v>78</v>
      </c>
      <c r="B346" s="18"/>
      <c r="C346" s="18"/>
      <c r="D346" s="13" t="s">
        <v>79</v>
      </c>
      <c r="E346" s="145">
        <f>E347+E359+E352+E377+E384</f>
        <v>25340.8</v>
      </c>
      <c r="F346" s="145">
        <f aca="true" t="shared" si="155" ref="F346:Q346">F347+F359+F352+F377+F384</f>
        <v>27663.154449999998</v>
      </c>
      <c r="G346" s="145">
        <f t="shared" si="155"/>
        <v>-135</v>
      </c>
      <c r="H346" s="145">
        <f t="shared" si="155"/>
        <v>2476.78149</v>
      </c>
      <c r="I346" s="145">
        <f t="shared" si="155"/>
        <v>-19.42704</v>
      </c>
      <c r="J346" s="145">
        <f t="shared" si="155"/>
        <v>0</v>
      </c>
      <c r="K346" s="145">
        <f t="shared" si="155"/>
        <v>0</v>
      </c>
      <c r="L346" s="145">
        <f t="shared" si="155"/>
        <v>0</v>
      </c>
      <c r="M346" s="145">
        <f t="shared" si="155"/>
        <v>0</v>
      </c>
      <c r="N346" s="145">
        <f t="shared" si="155"/>
        <v>0</v>
      </c>
      <c r="O346" s="145">
        <f t="shared" si="155"/>
        <v>0</v>
      </c>
      <c r="P346" s="145">
        <f t="shared" si="155"/>
        <v>0</v>
      </c>
      <c r="Q346" s="145">
        <f t="shared" si="155"/>
        <v>0</v>
      </c>
      <c r="R346" s="23"/>
    </row>
    <row r="347" spans="1:17" s="23" customFormat="1" ht="38.25" hidden="1">
      <c r="A347" s="17"/>
      <c r="B347" s="82" t="s">
        <v>201</v>
      </c>
      <c r="C347" s="11"/>
      <c r="D347" s="79" t="s">
        <v>114</v>
      </c>
      <c r="E347" s="113">
        <f aca="true" t="shared" si="156" ref="E347:Q350">E348</f>
        <v>303</v>
      </c>
      <c r="F347" s="113">
        <f t="shared" si="156"/>
        <v>303</v>
      </c>
      <c r="G347" s="91">
        <f t="shared" si="156"/>
        <v>0</v>
      </c>
      <c r="H347" s="91">
        <f t="shared" si="156"/>
        <v>0</v>
      </c>
      <c r="I347" s="95">
        <f t="shared" si="156"/>
        <v>0</v>
      </c>
      <c r="J347" s="91">
        <f t="shared" si="156"/>
        <v>0</v>
      </c>
      <c r="K347" s="91">
        <f t="shared" si="156"/>
        <v>0</v>
      </c>
      <c r="L347" s="91">
        <f t="shared" si="156"/>
        <v>0</v>
      </c>
      <c r="M347" s="91">
        <f t="shared" si="156"/>
        <v>0</v>
      </c>
      <c r="N347" s="158">
        <f t="shared" si="156"/>
        <v>0</v>
      </c>
      <c r="O347" s="91">
        <f t="shared" si="156"/>
        <v>0</v>
      </c>
      <c r="P347" s="91">
        <f t="shared" si="156"/>
        <v>0</v>
      </c>
      <c r="Q347" s="91">
        <f t="shared" si="156"/>
        <v>0</v>
      </c>
    </row>
    <row r="348" spans="1:17" s="23" customFormat="1" ht="25.5" hidden="1">
      <c r="A348" s="17"/>
      <c r="B348" s="100" t="s">
        <v>215</v>
      </c>
      <c r="C348" s="50"/>
      <c r="D348" s="80" t="s">
        <v>115</v>
      </c>
      <c r="E348" s="97">
        <f t="shared" si="156"/>
        <v>303</v>
      </c>
      <c r="F348" s="97">
        <f t="shared" si="156"/>
        <v>303</v>
      </c>
      <c r="G348" s="87">
        <f t="shared" si="156"/>
        <v>0</v>
      </c>
      <c r="H348" s="87">
        <f t="shared" si="156"/>
        <v>0</v>
      </c>
      <c r="I348" s="89">
        <f t="shared" si="156"/>
        <v>0</v>
      </c>
      <c r="J348" s="87">
        <f t="shared" si="156"/>
        <v>0</v>
      </c>
      <c r="K348" s="87">
        <f t="shared" si="156"/>
        <v>0</v>
      </c>
      <c r="L348" s="87">
        <f t="shared" si="156"/>
        <v>0</v>
      </c>
      <c r="M348" s="87">
        <f t="shared" si="156"/>
        <v>0</v>
      </c>
      <c r="N348" s="203">
        <f t="shared" si="156"/>
        <v>0</v>
      </c>
      <c r="O348" s="87">
        <f t="shared" si="156"/>
        <v>0</v>
      </c>
      <c r="P348" s="87">
        <f t="shared" si="156"/>
        <v>0</v>
      </c>
      <c r="Q348" s="87">
        <f t="shared" si="156"/>
        <v>0</v>
      </c>
    </row>
    <row r="349" spans="1:17" s="23" customFormat="1" ht="38.25" hidden="1">
      <c r="A349" s="17"/>
      <c r="B349" s="50" t="s">
        <v>216</v>
      </c>
      <c r="C349" s="50"/>
      <c r="D349" s="72" t="s">
        <v>217</v>
      </c>
      <c r="E349" s="97">
        <f t="shared" si="156"/>
        <v>303</v>
      </c>
      <c r="F349" s="97">
        <f t="shared" si="156"/>
        <v>303</v>
      </c>
      <c r="G349" s="87">
        <f t="shared" si="156"/>
        <v>0</v>
      </c>
      <c r="H349" s="87">
        <f t="shared" si="156"/>
        <v>0</v>
      </c>
      <c r="I349" s="89">
        <f t="shared" si="156"/>
        <v>0</v>
      </c>
      <c r="J349" s="87">
        <f t="shared" si="156"/>
        <v>0</v>
      </c>
      <c r="K349" s="87">
        <f t="shared" si="156"/>
        <v>0</v>
      </c>
      <c r="L349" s="87">
        <f t="shared" si="156"/>
        <v>0</v>
      </c>
      <c r="M349" s="87">
        <f t="shared" si="156"/>
        <v>0</v>
      </c>
      <c r="N349" s="203">
        <f t="shared" si="156"/>
        <v>0</v>
      </c>
      <c r="O349" s="87">
        <f t="shared" si="156"/>
        <v>0</v>
      </c>
      <c r="P349" s="87">
        <f t="shared" si="156"/>
        <v>0</v>
      </c>
      <c r="Q349" s="87">
        <f t="shared" si="156"/>
        <v>0</v>
      </c>
    </row>
    <row r="350" spans="1:17" s="23" customFormat="1" ht="25.5" hidden="1">
      <c r="A350" s="17"/>
      <c r="B350" s="50" t="s">
        <v>548</v>
      </c>
      <c r="C350" s="50"/>
      <c r="D350" s="72" t="s">
        <v>547</v>
      </c>
      <c r="E350" s="97">
        <f t="shared" si="156"/>
        <v>303</v>
      </c>
      <c r="F350" s="97">
        <f t="shared" si="156"/>
        <v>303</v>
      </c>
      <c r="G350" s="87">
        <f t="shared" si="156"/>
        <v>0</v>
      </c>
      <c r="H350" s="87">
        <f t="shared" si="156"/>
        <v>0</v>
      </c>
      <c r="I350" s="89">
        <f t="shared" si="156"/>
        <v>0</v>
      </c>
      <c r="J350" s="87">
        <f t="shared" si="156"/>
        <v>0</v>
      </c>
      <c r="K350" s="87">
        <f t="shared" si="156"/>
        <v>0</v>
      </c>
      <c r="L350" s="87">
        <f t="shared" si="156"/>
        <v>0</v>
      </c>
      <c r="M350" s="87">
        <f t="shared" si="156"/>
        <v>0</v>
      </c>
      <c r="N350" s="203">
        <f t="shared" si="156"/>
        <v>0</v>
      </c>
      <c r="O350" s="87">
        <f t="shared" si="156"/>
        <v>0</v>
      </c>
      <c r="P350" s="87">
        <f t="shared" si="156"/>
        <v>0</v>
      </c>
      <c r="Q350" s="87">
        <f t="shared" si="156"/>
        <v>0</v>
      </c>
    </row>
    <row r="351" spans="1:17" s="23" customFormat="1" ht="25.5" hidden="1">
      <c r="A351" s="17"/>
      <c r="B351" s="85"/>
      <c r="C351" s="50" t="s">
        <v>3</v>
      </c>
      <c r="D351" s="86" t="s">
        <v>98</v>
      </c>
      <c r="E351" s="97">
        <v>303</v>
      </c>
      <c r="F351" s="97">
        <f>E351+SUM(G351:Q351)</f>
        <v>303</v>
      </c>
      <c r="G351" s="87"/>
      <c r="H351" s="87"/>
      <c r="I351" s="188"/>
      <c r="J351" s="88"/>
      <c r="K351" s="87"/>
      <c r="L351" s="87"/>
      <c r="M351" s="87"/>
      <c r="N351" s="203"/>
      <c r="O351" s="87"/>
      <c r="P351" s="87"/>
      <c r="Q351" s="87"/>
    </row>
    <row r="352" spans="1:17" s="23" customFormat="1" ht="51" hidden="1">
      <c r="A352" s="17"/>
      <c r="B352" s="82" t="s">
        <v>262</v>
      </c>
      <c r="C352" s="11"/>
      <c r="D352" s="79" t="s">
        <v>121</v>
      </c>
      <c r="E352" s="113">
        <f>E353</f>
        <v>200</v>
      </c>
      <c r="F352" s="113">
        <f aca="true" t="shared" si="157" ref="F352:N352">F353</f>
        <v>1360.91293</v>
      </c>
      <c r="G352" s="113">
        <f t="shared" si="157"/>
        <v>0</v>
      </c>
      <c r="H352" s="113">
        <f t="shared" si="157"/>
        <v>1160.91293</v>
      </c>
      <c r="I352" s="165">
        <f t="shared" si="157"/>
        <v>0</v>
      </c>
      <c r="J352" s="113">
        <f t="shared" si="157"/>
        <v>0</v>
      </c>
      <c r="K352" s="113">
        <f t="shared" si="157"/>
        <v>0</v>
      </c>
      <c r="L352" s="113">
        <f t="shared" si="157"/>
        <v>0</v>
      </c>
      <c r="M352" s="113">
        <f t="shared" si="157"/>
        <v>0</v>
      </c>
      <c r="N352" s="204">
        <f t="shared" si="157"/>
        <v>0</v>
      </c>
      <c r="O352" s="87"/>
      <c r="P352" s="87"/>
      <c r="Q352" s="87"/>
    </row>
    <row r="353" spans="1:17" s="23" customFormat="1" ht="25.5" hidden="1">
      <c r="A353" s="17"/>
      <c r="B353" s="100" t="s">
        <v>263</v>
      </c>
      <c r="C353" s="117"/>
      <c r="D353" s="80" t="s">
        <v>265</v>
      </c>
      <c r="E353" s="97">
        <f>E356+E354</f>
        <v>200</v>
      </c>
      <c r="F353" s="97">
        <f aca="true" t="shared" si="158" ref="F353:N353">F356+F354</f>
        <v>1360.91293</v>
      </c>
      <c r="G353" s="97">
        <f t="shared" si="158"/>
        <v>0</v>
      </c>
      <c r="H353" s="97">
        <f t="shared" si="158"/>
        <v>1160.91293</v>
      </c>
      <c r="I353" s="114">
        <f t="shared" si="158"/>
        <v>0</v>
      </c>
      <c r="J353" s="97">
        <f t="shared" si="158"/>
        <v>0</v>
      </c>
      <c r="K353" s="97">
        <f t="shared" si="158"/>
        <v>0</v>
      </c>
      <c r="L353" s="97">
        <f t="shared" si="158"/>
        <v>0</v>
      </c>
      <c r="M353" s="97">
        <f t="shared" si="158"/>
        <v>0</v>
      </c>
      <c r="N353" s="205">
        <f t="shared" si="158"/>
        <v>0</v>
      </c>
      <c r="O353" s="87"/>
      <c r="P353" s="87"/>
      <c r="Q353" s="87"/>
    </row>
    <row r="354" spans="1:17" s="23" customFormat="1" ht="38.25" hidden="1">
      <c r="A354" s="17"/>
      <c r="B354" s="85" t="s">
        <v>595</v>
      </c>
      <c r="C354" s="50"/>
      <c r="D354" s="86" t="s">
        <v>449</v>
      </c>
      <c r="E354" s="97">
        <f>E355</f>
        <v>0</v>
      </c>
      <c r="F354" s="97">
        <f aca="true" t="shared" si="159" ref="F354:N354">F355</f>
        <v>1360.91293</v>
      </c>
      <c r="G354" s="97">
        <f t="shared" si="159"/>
        <v>0</v>
      </c>
      <c r="H354" s="97">
        <f t="shared" si="159"/>
        <v>1360.91293</v>
      </c>
      <c r="I354" s="114">
        <f t="shared" si="159"/>
        <v>0</v>
      </c>
      <c r="J354" s="97">
        <f t="shared" si="159"/>
        <v>0</v>
      </c>
      <c r="K354" s="97">
        <f t="shared" si="159"/>
        <v>0</v>
      </c>
      <c r="L354" s="97">
        <f t="shared" si="159"/>
        <v>0</v>
      </c>
      <c r="M354" s="97">
        <f t="shared" si="159"/>
        <v>0</v>
      </c>
      <c r="N354" s="205">
        <f t="shared" si="159"/>
        <v>0</v>
      </c>
      <c r="O354" s="87"/>
      <c r="P354" s="87"/>
      <c r="Q354" s="87"/>
    </row>
    <row r="355" spans="1:17" s="23" customFormat="1" ht="25.5" hidden="1">
      <c r="A355" s="17"/>
      <c r="B355" s="85"/>
      <c r="C355" s="50" t="s">
        <v>3</v>
      </c>
      <c r="D355" s="86" t="s">
        <v>98</v>
      </c>
      <c r="E355" s="97"/>
      <c r="F355" s="97">
        <f>E355+SUM(G355:Q355)</f>
        <v>1360.91293</v>
      </c>
      <c r="G355" s="97"/>
      <c r="H355" s="97">
        <f>183.5+276.65318+900.75975</f>
        <v>1360.91293</v>
      </c>
      <c r="I355" s="114"/>
      <c r="J355" s="97"/>
      <c r="K355" s="87"/>
      <c r="L355" s="87"/>
      <c r="M355" s="87"/>
      <c r="N355" s="203"/>
      <c r="O355" s="87"/>
      <c r="P355" s="87"/>
      <c r="Q355" s="87"/>
    </row>
    <row r="356" spans="1:17" s="23" customFormat="1" ht="38.25" hidden="1">
      <c r="A356" s="17"/>
      <c r="B356" s="85" t="s">
        <v>448</v>
      </c>
      <c r="C356" s="50"/>
      <c r="D356" s="72" t="s">
        <v>449</v>
      </c>
      <c r="E356" s="97">
        <f>E357+E358</f>
        <v>200</v>
      </c>
      <c r="F356" s="97">
        <f aca="true" t="shared" si="160" ref="F356:N356">F357+F358</f>
        <v>0</v>
      </c>
      <c r="G356" s="97">
        <f t="shared" si="160"/>
        <v>0</v>
      </c>
      <c r="H356" s="97">
        <f t="shared" si="160"/>
        <v>-200</v>
      </c>
      <c r="I356" s="114">
        <f t="shared" si="160"/>
        <v>0</v>
      </c>
      <c r="J356" s="97">
        <f t="shared" si="160"/>
        <v>0</v>
      </c>
      <c r="K356" s="97">
        <f t="shared" si="160"/>
        <v>0</v>
      </c>
      <c r="L356" s="97">
        <f t="shared" si="160"/>
        <v>0</v>
      </c>
      <c r="M356" s="97">
        <f t="shared" si="160"/>
        <v>0</v>
      </c>
      <c r="N356" s="205">
        <f t="shared" si="160"/>
        <v>0</v>
      </c>
      <c r="O356" s="87"/>
      <c r="P356" s="87"/>
      <c r="Q356" s="87"/>
    </row>
    <row r="357" spans="1:17" s="23" customFormat="1" ht="25.5" hidden="1">
      <c r="A357" s="17"/>
      <c r="B357" s="85"/>
      <c r="C357" s="50" t="s">
        <v>3</v>
      </c>
      <c r="D357" s="86" t="s">
        <v>98</v>
      </c>
      <c r="E357" s="97">
        <v>200</v>
      </c>
      <c r="F357" s="97">
        <f>E357+SUM(G357:Q357)</f>
        <v>0</v>
      </c>
      <c r="G357" s="87"/>
      <c r="H357" s="87">
        <v>-200</v>
      </c>
      <c r="I357" s="188"/>
      <c r="J357" s="88"/>
      <c r="K357" s="87"/>
      <c r="L357" s="87"/>
      <c r="M357" s="87"/>
      <c r="N357" s="203"/>
      <c r="O357" s="87"/>
      <c r="P357" s="87"/>
      <c r="Q357" s="87"/>
    </row>
    <row r="358" spans="1:17" s="23" customFormat="1" ht="25.5" hidden="1">
      <c r="A358" s="17"/>
      <c r="B358" s="85"/>
      <c r="C358" s="50" t="s">
        <v>11</v>
      </c>
      <c r="D358" s="86" t="s">
        <v>12</v>
      </c>
      <c r="E358" s="97"/>
      <c r="F358" s="97">
        <f>E358+SUM(G358:Q358)</f>
        <v>0</v>
      </c>
      <c r="G358" s="87"/>
      <c r="H358" s="87"/>
      <c r="I358" s="188"/>
      <c r="J358" s="88"/>
      <c r="K358" s="87"/>
      <c r="L358" s="87"/>
      <c r="M358" s="87"/>
      <c r="N358" s="203"/>
      <c r="O358" s="87"/>
      <c r="P358" s="87"/>
      <c r="Q358" s="87"/>
    </row>
    <row r="359" spans="1:17" s="23" customFormat="1" ht="38.25" hidden="1">
      <c r="A359" s="17"/>
      <c r="B359" s="82" t="s">
        <v>367</v>
      </c>
      <c r="C359" s="11"/>
      <c r="D359" s="102" t="s">
        <v>137</v>
      </c>
      <c r="E359" s="113">
        <f aca="true" t="shared" si="161" ref="E359:Q359">E360</f>
        <v>24837.5</v>
      </c>
      <c r="F359" s="113">
        <f t="shared" si="161"/>
        <v>24999.04152</v>
      </c>
      <c r="G359" s="113">
        <f t="shared" si="161"/>
        <v>-135</v>
      </c>
      <c r="H359" s="113">
        <f t="shared" si="161"/>
        <v>315.96856</v>
      </c>
      <c r="I359" s="113">
        <f t="shared" si="161"/>
        <v>-19.42704</v>
      </c>
      <c r="J359" s="113">
        <f t="shared" si="161"/>
        <v>0</v>
      </c>
      <c r="K359" s="113">
        <f t="shared" si="161"/>
        <v>0</v>
      </c>
      <c r="L359" s="113">
        <f t="shared" si="161"/>
        <v>0</v>
      </c>
      <c r="M359" s="113">
        <f t="shared" si="161"/>
        <v>0</v>
      </c>
      <c r="N359" s="204">
        <f t="shared" si="161"/>
        <v>0</v>
      </c>
      <c r="O359" s="113">
        <f t="shared" si="161"/>
        <v>0</v>
      </c>
      <c r="P359" s="113">
        <f t="shared" si="161"/>
        <v>0</v>
      </c>
      <c r="Q359" s="113">
        <f t="shared" si="161"/>
        <v>0</v>
      </c>
    </row>
    <row r="360" spans="1:17" s="23" customFormat="1" ht="25.5" hidden="1">
      <c r="A360" s="17"/>
      <c r="B360" s="100" t="s">
        <v>386</v>
      </c>
      <c r="C360" s="50"/>
      <c r="D360" s="103" t="s">
        <v>140</v>
      </c>
      <c r="E360" s="111">
        <f>E361+E364+E367+E374</f>
        <v>24837.5</v>
      </c>
      <c r="F360" s="111">
        <f aca="true" t="shared" si="162" ref="F360:Q360">F361+F364+F367+F374</f>
        <v>24999.04152</v>
      </c>
      <c r="G360" s="111">
        <f t="shared" si="162"/>
        <v>-135</v>
      </c>
      <c r="H360" s="111">
        <f t="shared" si="162"/>
        <v>315.96856</v>
      </c>
      <c r="I360" s="111">
        <f t="shared" si="162"/>
        <v>-19.42704</v>
      </c>
      <c r="J360" s="111">
        <f t="shared" si="162"/>
        <v>0</v>
      </c>
      <c r="K360" s="111">
        <f t="shared" si="162"/>
        <v>0</v>
      </c>
      <c r="L360" s="111">
        <f t="shared" si="162"/>
        <v>0</v>
      </c>
      <c r="M360" s="111">
        <f t="shared" si="162"/>
        <v>0</v>
      </c>
      <c r="N360" s="111">
        <f t="shared" si="162"/>
        <v>0</v>
      </c>
      <c r="O360" s="111">
        <f t="shared" si="162"/>
        <v>0</v>
      </c>
      <c r="P360" s="111">
        <f t="shared" si="162"/>
        <v>0</v>
      </c>
      <c r="Q360" s="111">
        <f t="shared" si="162"/>
        <v>0</v>
      </c>
    </row>
    <row r="361" spans="1:17" s="23" customFormat="1" ht="12.75" hidden="1">
      <c r="A361" s="17"/>
      <c r="B361" s="50" t="s">
        <v>387</v>
      </c>
      <c r="C361" s="50"/>
      <c r="D361" s="101" t="s">
        <v>389</v>
      </c>
      <c r="E361" s="111">
        <f>E362</f>
        <v>10432.5</v>
      </c>
      <c r="F361" s="111">
        <f aca="true" t="shared" si="163" ref="F361:Q362">F362</f>
        <v>10613.46856</v>
      </c>
      <c r="G361" s="83">
        <f t="shared" si="163"/>
        <v>0</v>
      </c>
      <c r="H361" s="83">
        <f t="shared" si="163"/>
        <v>180.96856</v>
      </c>
      <c r="I361" s="83">
        <f t="shared" si="163"/>
        <v>0</v>
      </c>
      <c r="J361" s="83">
        <f t="shared" si="163"/>
        <v>0</v>
      </c>
      <c r="K361" s="83">
        <f t="shared" si="163"/>
        <v>0</v>
      </c>
      <c r="L361" s="83">
        <f t="shared" si="163"/>
        <v>0</v>
      </c>
      <c r="M361" s="83">
        <f t="shared" si="163"/>
        <v>0</v>
      </c>
      <c r="N361" s="207">
        <f t="shared" si="163"/>
        <v>0</v>
      </c>
      <c r="O361" s="83">
        <f t="shared" si="163"/>
        <v>0</v>
      </c>
      <c r="P361" s="83">
        <f t="shared" si="163"/>
        <v>0</v>
      </c>
      <c r="Q361" s="83">
        <f t="shared" si="163"/>
        <v>0</v>
      </c>
    </row>
    <row r="362" spans="1:17" s="23" customFormat="1" ht="25.5" hidden="1">
      <c r="A362" s="17"/>
      <c r="B362" s="50" t="s">
        <v>388</v>
      </c>
      <c r="C362" s="50"/>
      <c r="D362" s="101" t="s">
        <v>563</v>
      </c>
      <c r="E362" s="111">
        <f>E363</f>
        <v>10432.5</v>
      </c>
      <c r="F362" s="111">
        <f t="shared" si="163"/>
        <v>10613.46856</v>
      </c>
      <c r="G362" s="83">
        <f t="shared" si="163"/>
        <v>0</v>
      </c>
      <c r="H362" s="83">
        <f t="shared" si="163"/>
        <v>180.96856</v>
      </c>
      <c r="I362" s="83">
        <f t="shared" si="163"/>
        <v>0</v>
      </c>
      <c r="J362" s="83">
        <f t="shared" si="163"/>
        <v>0</v>
      </c>
      <c r="K362" s="83">
        <f t="shared" si="163"/>
        <v>0</v>
      </c>
      <c r="L362" s="83">
        <f t="shared" si="163"/>
        <v>0</v>
      </c>
      <c r="M362" s="83">
        <f t="shared" si="163"/>
        <v>0</v>
      </c>
      <c r="N362" s="207">
        <f t="shared" si="163"/>
        <v>0</v>
      </c>
      <c r="O362" s="83">
        <f t="shared" si="163"/>
        <v>0</v>
      </c>
      <c r="P362" s="83">
        <f t="shared" si="163"/>
        <v>0</v>
      </c>
      <c r="Q362" s="83">
        <f t="shared" si="163"/>
        <v>0</v>
      </c>
    </row>
    <row r="363" spans="1:17" s="23" customFormat="1" ht="25.5" hidden="1">
      <c r="A363" s="17"/>
      <c r="B363" s="82"/>
      <c r="C363" s="50" t="s">
        <v>3</v>
      </c>
      <c r="D363" s="86" t="s">
        <v>98</v>
      </c>
      <c r="E363" s="111">
        <v>10432.5</v>
      </c>
      <c r="F363" s="111">
        <f>E363+SUM(G363:Q363)</f>
        <v>10613.46856</v>
      </c>
      <c r="G363" s="83"/>
      <c r="H363" s="83">
        <v>180.96856</v>
      </c>
      <c r="I363" s="84"/>
      <c r="J363" s="84"/>
      <c r="K363" s="83"/>
      <c r="L363" s="83"/>
      <c r="M363" s="83"/>
      <c r="N363" s="207"/>
      <c r="O363" s="83"/>
      <c r="P363" s="83"/>
      <c r="Q363" s="83"/>
    </row>
    <row r="364" spans="1:17" s="23" customFormat="1" ht="12.75" hidden="1">
      <c r="A364" s="17"/>
      <c r="B364" s="85" t="s">
        <v>391</v>
      </c>
      <c r="C364" s="50"/>
      <c r="D364" s="101" t="s">
        <v>392</v>
      </c>
      <c r="E364" s="97">
        <f>E365</f>
        <v>9256.8</v>
      </c>
      <c r="F364" s="97">
        <f aca="true" t="shared" si="164" ref="F364:Q365">F365</f>
        <v>9237.372959999999</v>
      </c>
      <c r="G364" s="87">
        <f t="shared" si="164"/>
        <v>-135</v>
      </c>
      <c r="H364" s="87">
        <f t="shared" si="164"/>
        <v>135</v>
      </c>
      <c r="I364" s="87">
        <f t="shared" si="164"/>
        <v>-19.42704</v>
      </c>
      <c r="J364" s="87">
        <f t="shared" si="164"/>
        <v>0</v>
      </c>
      <c r="K364" s="87">
        <f t="shared" si="164"/>
        <v>0</v>
      </c>
      <c r="L364" s="87">
        <f t="shared" si="164"/>
        <v>0</v>
      </c>
      <c r="M364" s="87">
        <f t="shared" si="164"/>
        <v>0</v>
      </c>
      <c r="N364" s="203">
        <f t="shared" si="164"/>
        <v>0</v>
      </c>
      <c r="O364" s="87">
        <f t="shared" si="164"/>
        <v>0</v>
      </c>
      <c r="P364" s="87">
        <f t="shared" si="164"/>
        <v>0</v>
      </c>
      <c r="Q364" s="87">
        <f t="shared" si="164"/>
        <v>0</v>
      </c>
    </row>
    <row r="365" spans="1:18" s="23" customFormat="1" ht="25.5" hidden="1">
      <c r="A365" s="17"/>
      <c r="B365" s="85" t="s">
        <v>565</v>
      </c>
      <c r="C365" s="50"/>
      <c r="D365" s="101" t="s">
        <v>564</v>
      </c>
      <c r="E365" s="97">
        <f>E366</f>
        <v>9256.8</v>
      </c>
      <c r="F365" s="97">
        <f t="shared" si="164"/>
        <v>9237.372959999999</v>
      </c>
      <c r="G365" s="87">
        <f t="shared" si="164"/>
        <v>-135</v>
      </c>
      <c r="H365" s="87">
        <f t="shared" si="164"/>
        <v>135</v>
      </c>
      <c r="I365" s="87">
        <f t="shared" si="164"/>
        <v>-19.42704</v>
      </c>
      <c r="J365" s="87">
        <f t="shared" si="164"/>
        <v>0</v>
      </c>
      <c r="K365" s="87">
        <f t="shared" si="164"/>
        <v>0</v>
      </c>
      <c r="L365" s="87">
        <f t="shared" si="164"/>
        <v>0</v>
      </c>
      <c r="M365" s="87">
        <f t="shared" si="164"/>
        <v>0</v>
      </c>
      <c r="N365" s="203">
        <f t="shared" si="164"/>
        <v>0</v>
      </c>
      <c r="O365" s="87">
        <f t="shared" si="164"/>
        <v>0</v>
      </c>
      <c r="P365" s="87">
        <f t="shared" si="164"/>
        <v>0</v>
      </c>
      <c r="Q365" s="87">
        <f t="shared" si="164"/>
        <v>0</v>
      </c>
      <c r="R365" s="22"/>
    </row>
    <row r="366" spans="1:17" s="23" customFormat="1" ht="25.5" hidden="1">
      <c r="A366" s="17"/>
      <c r="B366" s="85"/>
      <c r="C366" s="50" t="s">
        <v>3</v>
      </c>
      <c r="D366" s="86" t="s">
        <v>98</v>
      </c>
      <c r="E366" s="97">
        <v>9256.8</v>
      </c>
      <c r="F366" s="111">
        <f>E366+SUM(G366:Q366)</f>
        <v>9237.372959999999</v>
      </c>
      <c r="G366" s="83">
        <v>-135</v>
      </c>
      <c r="H366" s="83">
        <v>135</v>
      </c>
      <c r="I366" s="83">
        <v>-19.42704</v>
      </c>
      <c r="J366" s="84"/>
      <c r="K366" s="83"/>
      <c r="L366" s="83"/>
      <c r="M366" s="83"/>
      <c r="N366" s="207"/>
      <c r="O366" s="83"/>
      <c r="P366" s="83"/>
      <c r="Q366" s="83"/>
    </row>
    <row r="367" spans="1:17" s="23" customFormat="1" ht="12.75" hidden="1">
      <c r="A367" s="17"/>
      <c r="B367" s="85" t="s">
        <v>396</v>
      </c>
      <c r="C367" s="50"/>
      <c r="D367" s="101" t="s">
        <v>397</v>
      </c>
      <c r="E367" s="97">
        <f>E368+E370+E372</f>
        <v>5148.2</v>
      </c>
      <c r="F367" s="97">
        <f aca="true" t="shared" si="165" ref="F367:Q367">F368+F370+F372</f>
        <v>5148.2</v>
      </c>
      <c r="G367" s="97">
        <f t="shared" si="165"/>
        <v>0</v>
      </c>
      <c r="H367" s="97">
        <f t="shared" si="165"/>
        <v>0</v>
      </c>
      <c r="I367" s="97">
        <f t="shared" si="165"/>
        <v>0</v>
      </c>
      <c r="J367" s="97">
        <f t="shared" si="165"/>
        <v>0</v>
      </c>
      <c r="K367" s="97">
        <f t="shared" si="165"/>
        <v>0</v>
      </c>
      <c r="L367" s="97">
        <f t="shared" si="165"/>
        <v>0</v>
      </c>
      <c r="M367" s="97">
        <f t="shared" si="165"/>
        <v>0</v>
      </c>
      <c r="N367" s="97">
        <f t="shared" si="165"/>
        <v>0</v>
      </c>
      <c r="O367" s="97">
        <f t="shared" si="165"/>
        <v>0</v>
      </c>
      <c r="P367" s="97">
        <f t="shared" si="165"/>
        <v>0</v>
      </c>
      <c r="Q367" s="97">
        <f t="shared" si="165"/>
        <v>0</v>
      </c>
    </row>
    <row r="368" spans="1:17" s="23" customFormat="1" ht="25.5" hidden="1">
      <c r="A368" s="17"/>
      <c r="B368" s="85" t="s">
        <v>566</v>
      </c>
      <c r="C368" s="50"/>
      <c r="D368" s="101" t="s">
        <v>567</v>
      </c>
      <c r="E368" s="97">
        <f>E369</f>
        <v>3093.2</v>
      </c>
      <c r="F368" s="97">
        <f aca="true" t="shared" si="166" ref="F368:Q368">F369</f>
        <v>3093.2</v>
      </c>
      <c r="G368" s="87">
        <f t="shared" si="166"/>
        <v>0</v>
      </c>
      <c r="H368" s="87">
        <f t="shared" si="166"/>
        <v>0</v>
      </c>
      <c r="I368" s="89">
        <f t="shared" si="166"/>
        <v>0</v>
      </c>
      <c r="J368" s="87">
        <f t="shared" si="166"/>
        <v>0</v>
      </c>
      <c r="K368" s="87">
        <f t="shared" si="166"/>
        <v>0</v>
      </c>
      <c r="L368" s="87">
        <f t="shared" si="166"/>
        <v>0</v>
      </c>
      <c r="M368" s="87">
        <f t="shared" si="166"/>
        <v>0</v>
      </c>
      <c r="N368" s="203">
        <f t="shared" si="166"/>
        <v>0</v>
      </c>
      <c r="O368" s="87">
        <f t="shared" si="166"/>
        <v>0</v>
      </c>
      <c r="P368" s="87">
        <f t="shared" si="166"/>
        <v>0</v>
      </c>
      <c r="Q368" s="87">
        <f t="shared" si="166"/>
        <v>0</v>
      </c>
    </row>
    <row r="369" spans="1:17" s="23" customFormat="1" ht="38.25" customHeight="1" hidden="1">
      <c r="A369" s="17"/>
      <c r="B369" s="85"/>
      <c r="C369" s="50" t="s">
        <v>3</v>
      </c>
      <c r="D369" s="86" t="s">
        <v>98</v>
      </c>
      <c r="E369" s="97">
        <v>3093.2</v>
      </c>
      <c r="F369" s="111">
        <f>E369+SUM(G369:Q369)</f>
        <v>3093.2</v>
      </c>
      <c r="G369" s="87"/>
      <c r="H369" s="87"/>
      <c r="I369" s="188"/>
      <c r="J369" s="88"/>
      <c r="K369" s="87"/>
      <c r="L369" s="87"/>
      <c r="M369" s="87"/>
      <c r="N369" s="203"/>
      <c r="O369" s="87"/>
      <c r="P369" s="87"/>
      <c r="Q369" s="87"/>
    </row>
    <row r="370" spans="1:17" s="23" customFormat="1" ht="35.25" customHeight="1" hidden="1">
      <c r="A370" s="17"/>
      <c r="B370" s="85" t="s">
        <v>568</v>
      </c>
      <c r="C370" s="50"/>
      <c r="D370" s="86" t="s">
        <v>569</v>
      </c>
      <c r="E370" s="97">
        <f>E371</f>
        <v>575</v>
      </c>
      <c r="F370" s="97">
        <f aca="true" t="shared" si="167" ref="F370:Q370">F371</f>
        <v>575</v>
      </c>
      <c r="G370" s="97">
        <f t="shared" si="167"/>
        <v>0</v>
      </c>
      <c r="H370" s="97">
        <f t="shared" si="167"/>
        <v>0</v>
      </c>
      <c r="I370" s="114">
        <f t="shared" si="167"/>
        <v>0</v>
      </c>
      <c r="J370" s="97">
        <f t="shared" si="167"/>
        <v>0</v>
      </c>
      <c r="K370" s="97">
        <f t="shared" si="167"/>
        <v>0</v>
      </c>
      <c r="L370" s="97">
        <f t="shared" si="167"/>
        <v>0</v>
      </c>
      <c r="M370" s="97">
        <f t="shared" si="167"/>
        <v>0</v>
      </c>
      <c r="N370" s="205">
        <f t="shared" si="167"/>
        <v>0</v>
      </c>
      <c r="O370" s="97">
        <f t="shared" si="167"/>
        <v>0</v>
      </c>
      <c r="P370" s="97">
        <f t="shared" si="167"/>
        <v>0</v>
      </c>
      <c r="Q370" s="97">
        <f t="shared" si="167"/>
        <v>0</v>
      </c>
    </row>
    <row r="371" spans="1:17" s="23" customFormat="1" ht="38.25" customHeight="1" hidden="1">
      <c r="A371" s="17"/>
      <c r="B371" s="85"/>
      <c r="C371" s="50" t="s">
        <v>3</v>
      </c>
      <c r="D371" s="86" t="s">
        <v>98</v>
      </c>
      <c r="E371" s="97">
        <v>575</v>
      </c>
      <c r="F371" s="111">
        <f>E371+SUM(G371:Q371)</f>
        <v>575</v>
      </c>
      <c r="G371" s="87"/>
      <c r="H371" s="87"/>
      <c r="I371" s="188"/>
      <c r="J371" s="88"/>
      <c r="K371" s="87"/>
      <c r="L371" s="87"/>
      <c r="M371" s="87"/>
      <c r="N371" s="203"/>
      <c r="O371" s="87"/>
      <c r="P371" s="87"/>
      <c r="Q371" s="87"/>
    </row>
    <row r="372" spans="1:17" s="23" customFormat="1" ht="32.25" customHeight="1" hidden="1">
      <c r="A372" s="17"/>
      <c r="B372" s="85" t="s">
        <v>570</v>
      </c>
      <c r="C372" s="50"/>
      <c r="D372" s="86" t="s">
        <v>571</v>
      </c>
      <c r="E372" s="97">
        <f>E373</f>
        <v>1480</v>
      </c>
      <c r="F372" s="97">
        <f aca="true" t="shared" si="168" ref="F372:Q372">F373</f>
        <v>1480</v>
      </c>
      <c r="G372" s="97">
        <f t="shared" si="168"/>
        <v>0</v>
      </c>
      <c r="H372" s="97">
        <f t="shared" si="168"/>
        <v>0</v>
      </c>
      <c r="I372" s="97">
        <f t="shared" si="168"/>
        <v>0</v>
      </c>
      <c r="J372" s="97">
        <f t="shared" si="168"/>
        <v>0</v>
      </c>
      <c r="K372" s="97">
        <f t="shared" si="168"/>
        <v>0</v>
      </c>
      <c r="L372" s="97">
        <f t="shared" si="168"/>
        <v>0</v>
      </c>
      <c r="M372" s="97">
        <f t="shared" si="168"/>
        <v>0</v>
      </c>
      <c r="N372" s="97">
        <f t="shared" si="168"/>
        <v>0</v>
      </c>
      <c r="O372" s="97">
        <f t="shared" si="168"/>
        <v>0</v>
      </c>
      <c r="P372" s="97">
        <f t="shared" si="168"/>
        <v>0</v>
      </c>
      <c r="Q372" s="97">
        <f t="shared" si="168"/>
        <v>0</v>
      </c>
    </row>
    <row r="373" spans="1:17" s="23" customFormat="1" ht="38.25" customHeight="1" hidden="1">
      <c r="A373" s="17"/>
      <c r="B373" s="85"/>
      <c r="C373" s="50" t="s">
        <v>3</v>
      </c>
      <c r="D373" s="86" t="s">
        <v>98</v>
      </c>
      <c r="E373" s="97">
        <v>1480</v>
      </c>
      <c r="F373" s="111">
        <f>E373+SUM(G373:Q373)</f>
        <v>1480</v>
      </c>
      <c r="G373" s="87"/>
      <c r="H373" s="87"/>
      <c r="I373" s="188"/>
      <c r="J373" s="88"/>
      <c r="K373" s="87"/>
      <c r="L373" s="87"/>
      <c r="M373" s="87"/>
      <c r="N373" s="203"/>
      <c r="O373" s="87"/>
      <c r="P373" s="87"/>
      <c r="Q373" s="87"/>
    </row>
    <row r="374" spans="1:17" s="23" customFormat="1" ht="38.25" hidden="1">
      <c r="A374" s="17"/>
      <c r="B374" s="85" t="s">
        <v>398</v>
      </c>
      <c r="C374" s="50"/>
      <c r="D374" s="101" t="s">
        <v>400</v>
      </c>
      <c r="E374" s="97">
        <f>E375</f>
        <v>0</v>
      </c>
      <c r="F374" s="97">
        <f aca="true" t="shared" si="169" ref="F374:Q375">F375</f>
        <v>0</v>
      </c>
      <c r="G374" s="87">
        <f t="shared" si="169"/>
        <v>0</v>
      </c>
      <c r="H374" s="87">
        <f t="shared" si="169"/>
        <v>0</v>
      </c>
      <c r="I374" s="89">
        <f t="shared" si="169"/>
        <v>0</v>
      </c>
      <c r="J374" s="87">
        <f t="shared" si="169"/>
        <v>0</v>
      </c>
      <c r="K374" s="87">
        <f t="shared" si="169"/>
        <v>0</v>
      </c>
      <c r="L374" s="87">
        <f t="shared" si="169"/>
        <v>0</v>
      </c>
      <c r="M374" s="87">
        <f t="shared" si="169"/>
        <v>0</v>
      </c>
      <c r="N374" s="203">
        <f t="shared" si="169"/>
        <v>0</v>
      </c>
      <c r="O374" s="87">
        <f t="shared" si="169"/>
        <v>0</v>
      </c>
      <c r="P374" s="87">
        <f t="shared" si="169"/>
        <v>0</v>
      </c>
      <c r="Q374" s="87">
        <f t="shared" si="169"/>
        <v>0</v>
      </c>
    </row>
    <row r="375" spans="1:17" s="23" customFormat="1" ht="25.5" hidden="1">
      <c r="A375" s="17"/>
      <c r="B375" s="85" t="s">
        <v>399</v>
      </c>
      <c r="C375" s="50"/>
      <c r="D375" s="101" t="s">
        <v>390</v>
      </c>
      <c r="E375" s="97">
        <f>E376</f>
        <v>0</v>
      </c>
      <c r="F375" s="97">
        <f t="shared" si="169"/>
        <v>0</v>
      </c>
      <c r="G375" s="87">
        <f t="shared" si="169"/>
        <v>0</v>
      </c>
      <c r="H375" s="87">
        <f t="shared" si="169"/>
        <v>0</v>
      </c>
      <c r="I375" s="89">
        <f t="shared" si="169"/>
        <v>0</v>
      </c>
      <c r="J375" s="87">
        <f t="shared" si="169"/>
        <v>0</v>
      </c>
      <c r="K375" s="87">
        <f t="shared" si="169"/>
        <v>0</v>
      </c>
      <c r="L375" s="87">
        <f t="shared" si="169"/>
        <v>0</v>
      </c>
      <c r="M375" s="87">
        <f t="shared" si="169"/>
        <v>0</v>
      </c>
      <c r="N375" s="203">
        <f t="shared" si="169"/>
        <v>0</v>
      </c>
      <c r="O375" s="87">
        <f t="shared" si="169"/>
        <v>0</v>
      </c>
      <c r="P375" s="87">
        <f t="shared" si="169"/>
        <v>0</v>
      </c>
      <c r="Q375" s="87">
        <f t="shared" si="169"/>
        <v>0</v>
      </c>
    </row>
    <row r="376" spans="1:17" s="23" customFormat="1" ht="25.5" hidden="1">
      <c r="A376" s="17"/>
      <c r="B376" s="85"/>
      <c r="C376" s="50" t="s">
        <v>3</v>
      </c>
      <c r="D376" s="86" t="s">
        <v>98</v>
      </c>
      <c r="E376" s="97"/>
      <c r="F376" s="111">
        <f>E376+SUM(G376:Q376)</f>
        <v>0</v>
      </c>
      <c r="G376" s="87"/>
      <c r="H376" s="87"/>
      <c r="I376" s="188"/>
      <c r="J376" s="88"/>
      <c r="K376" s="87"/>
      <c r="L376" s="89"/>
      <c r="M376" s="87"/>
      <c r="N376" s="203"/>
      <c r="O376" s="87"/>
      <c r="P376" s="87"/>
      <c r="Q376" s="87"/>
    </row>
    <row r="377" spans="1:17" s="23" customFormat="1" ht="51" hidden="1">
      <c r="A377" s="17"/>
      <c r="B377" s="82" t="s">
        <v>511</v>
      </c>
      <c r="C377" s="11"/>
      <c r="D377" s="138" t="s">
        <v>512</v>
      </c>
      <c r="E377" s="113">
        <f>E378+E381</f>
        <v>0</v>
      </c>
      <c r="F377" s="113">
        <f aca="true" t="shared" si="170" ref="F377:Q377">F378+F381</f>
        <v>500</v>
      </c>
      <c r="G377" s="113">
        <f t="shared" si="170"/>
        <v>0</v>
      </c>
      <c r="H377" s="113">
        <f t="shared" si="170"/>
        <v>500</v>
      </c>
      <c r="I377" s="113">
        <f t="shared" si="170"/>
        <v>0</v>
      </c>
      <c r="J377" s="113">
        <f t="shared" si="170"/>
        <v>0</v>
      </c>
      <c r="K377" s="113">
        <f t="shared" si="170"/>
        <v>0</v>
      </c>
      <c r="L377" s="113">
        <f t="shared" si="170"/>
        <v>0</v>
      </c>
      <c r="M377" s="113">
        <f t="shared" si="170"/>
        <v>0</v>
      </c>
      <c r="N377" s="204">
        <f t="shared" si="170"/>
        <v>0</v>
      </c>
      <c r="O377" s="113">
        <f t="shared" si="170"/>
        <v>0</v>
      </c>
      <c r="P377" s="113">
        <f t="shared" si="170"/>
        <v>0</v>
      </c>
      <c r="Q377" s="113">
        <f t="shared" si="170"/>
        <v>0</v>
      </c>
    </row>
    <row r="378" spans="1:17" s="23" customFormat="1" ht="25.5" hidden="1">
      <c r="A378" s="17"/>
      <c r="B378" s="85" t="s">
        <v>513</v>
      </c>
      <c r="C378" s="50"/>
      <c r="D378" s="86" t="s">
        <v>589</v>
      </c>
      <c r="E378" s="97">
        <f>E379</f>
        <v>0</v>
      </c>
      <c r="F378" s="97">
        <f aca="true" t="shared" si="171" ref="F378:Q379">F379</f>
        <v>0</v>
      </c>
      <c r="G378" s="97">
        <f t="shared" si="171"/>
        <v>0</v>
      </c>
      <c r="H378" s="97">
        <f t="shared" si="171"/>
        <v>0</v>
      </c>
      <c r="I378" s="97">
        <f t="shared" si="171"/>
        <v>0</v>
      </c>
      <c r="J378" s="97">
        <f t="shared" si="171"/>
        <v>0</v>
      </c>
      <c r="K378" s="97">
        <f t="shared" si="171"/>
        <v>0</v>
      </c>
      <c r="L378" s="97">
        <f t="shared" si="171"/>
        <v>0</v>
      </c>
      <c r="M378" s="97">
        <f t="shared" si="171"/>
        <v>0</v>
      </c>
      <c r="N378" s="205">
        <f t="shared" si="171"/>
        <v>0</v>
      </c>
      <c r="O378" s="97">
        <f t="shared" si="171"/>
        <v>0</v>
      </c>
      <c r="P378" s="97">
        <f t="shared" si="171"/>
        <v>0</v>
      </c>
      <c r="Q378" s="97">
        <f t="shared" si="171"/>
        <v>0</v>
      </c>
    </row>
    <row r="379" spans="1:17" s="23" customFormat="1" ht="25.5" hidden="1">
      <c r="A379" s="17"/>
      <c r="B379" s="85" t="s">
        <v>608</v>
      </c>
      <c r="C379" s="50"/>
      <c r="D379" s="86" t="s">
        <v>587</v>
      </c>
      <c r="E379" s="97">
        <f>E380</f>
        <v>0</v>
      </c>
      <c r="F379" s="97">
        <f t="shared" si="171"/>
        <v>0</v>
      </c>
      <c r="G379" s="97">
        <f t="shared" si="171"/>
        <v>0</v>
      </c>
      <c r="H379" s="97">
        <f t="shared" si="171"/>
        <v>0</v>
      </c>
      <c r="I379" s="97">
        <f t="shared" si="171"/>
        <v>0</v>
      </c>
      <c r="J379" s="97">
        <f t="shared" si="171"/>
        <v>0</v>
      </c>
      <c r="K379" s="97">
        <f t="shared" si="171"/>
        <v>0</v>
      </c>
      <c r="L379" s="97">
        <f t="shared" si="171"/>
        <v>0</v>
      </c>
      <c r="M379" s="97">
        <f t="shared" si="171"/>
        <v>0</v>
      </c>
      <c r="N379" s="205">
        <f t="shared" si="171"/>
        <v>0</v>
      </c>
      <c r="O379" s="97">
        <f t="shared" si="171"/>
        <v>0</v>
      </c>
      <c r="P379" s="97">
        <f t="shared" si="171"/>
        <v>0</v>
      </c>
      <c r="Q379" s="97">
        <f t="shared" si="171"/>
        <v>0</v>
      </c>
    </row>
    <row r="380" spans="1:17" s="23" customFormat="1" ht="25.5" hidden="1">
      <c r="A380" s="17"/>
      <c r="B380" s="85"/>
      <c r="C380" s="50" t="s">
        <v>3</v>
      </c>
      <c r="D380" s="86" t="s">
        <v>98</v>
      </c>
      <c r="E380" s="97"/>
      <c r="F380" s="111">
        <f>E380+SUM(G380:Q380)</f>
        <v>0</v>
      </c>
      <c r="G380" s="87"/>
      <c r="H380" s="87"/>
      <c r="I380" s="188"/>
      <c r="J380" s="88"/>
      <c r="K380" s="87"/>
      <c r="L380" s="87"/>
      <c r="M380" s="87"/>
      <c r="N380" s="203"/>
      <c r="O380" s="87"/>
      <c r="P380" s="87"/>
      <c r="Q380" s="87"/>
    </row>
    <row r="381" spans="1:17" s="23" customFormat="1" ht="38.25" hidden="1">
      <c r="A381" s="17"/>
      <c r="B381" s="85" t="s">
        <v>517</v>
      </c>
      <c r="C381" s="50"/>
      <c r="D381" s="86" t="s">
        <v>586</v>
      </c>
      <c r="E381" s="97">
        <f>E382</f>
        <v>0</v>
      </c>
      <c r="F381" s="97">
        <f aca="true" t="shared" si="172" ref="F381:Q382">F382</f>
        <v>500</v>
      </c>
      <c r="G381" s="97">
        <f t="shared" si="172"/>
        <v>0</v>
      </c>
      <c r="H381" s="97">
        <f t="shared" si="172"/>
        <v>500</v>
      </c>
      <c r="I381" s="97">
        <f t="shared" si="172"/>
        <v>0</v>
      </c>
      <c r="J381" s="97">
        <f t="shared" si="172"/>
        <v>0</v>
      </c>
      <c r="K381" s="97">
        <f t="shared" si="172"/>
        <v>0</v>
      </c>
      <c r="L381" s="97">
        <f t="shared" si="172"/>
        <v>0</v>
      </c>
      <c r="M381" s="97">
        <f t="shared" si="172"/>
        <v>0</v>
      </c>
      <c r="N381" s="205">
        <f t="shared" si="172"/>
        <v>0</v>
      </c>
      <c r="O381" s="97">
        <f t="shared" si="172"/>
        <v>0</v>
      </c>
      <c r="P381" s="97">
        <f t="shared" si="172"/>
        <v>0</v>
      </c>
      <c r="Q381" s="97">
        <f t="shared" si="172"/>
        <v>0</v>
      </c>
    </row>
    <row r="382" spans="1:17" s="23" customFormat="1" ht="25.5" hidden="1">
      <c r="A382" s="17"/>
      <c r="B382" s="85" t="s">
        <v>518</v>
      </c>
      <c r="C382" s="50"/>
      <c r="D382" s="86" t="s">
        <v>587</v>
      </c>
      <c r="E382" s="97">
        <f>E383</f>
        <v>0</v>
      </c>
      <c r="F382" s="97">
        <f t="shared" si="172"/>
        <v>500</v>
      </c>
      <c r="G382" s="97">
        <f t="shared" si="172"/>
        <v>0</v>
      </c>
      <c r="H382" s="97">
        <f t="shared" si="172"/>
        <v>500</v>
      </c>
      <c r="I382" s="97">
        <f t="shared" si="172"/>
        <v>0</v>
      </c>
      <c r="J382" s="97">
        <f t="shared" si="172"/>
        <v>0</v>
      </c>
      <c r="K382" s="97">
        <f t="shared" si="172"/>
        <v>0</v>
      </c>
      <c r="L382" s="97">
        <f t="shared" si="172"/>
        <v>0</v>
      </c>
      <c r="M382" s="97">
        <f t="shared" si="172"/>
        <v>0</v>
      </c>
      <c r="N382" s="205">
        <f t="shared" si="172"/>
        <v>0</v>
      </c>
      <c r="O382" s="97">
        <f t="shared" si="172"/>
        <v>0</v>
      </c>
      <c r="P382" s="97">
        <f t="shared" si="172"/>
        <v>0</v>
      </c>
      <c r="Q382" s="97">
        <f t="shared" si="172"/>
        <v>0</v>
      </c>
    </row>
    <row r="383" spans="1:17" s="23" customFormat="1" ht="25.5" hidden="1">
      <c r="A383" s="17"/>
      <c r="B383" s="85"/>
      <c r="C383" s="50" t="s">
        <v>3</v>
      </c>
      <c r="D383" s="86" t="s">
        <v>98</v>
      </c>
      <c r="E383" s="97"/>
      <c r="F383" s="111">
        <f>E383+SUM(G383:Q383)</f>
        <v>500</v>
      </c>
      <c r="G383" s="87"/>
      <c r="H383" s="87">
        <v>500</v>
      </c>
      <c r="I383" s="188"/>
      <c r="J383" s="88"/>
      <c r="K383" s="87"/>
      <c r="L383" s="87"/>
      <c r="M383" s="87"/>
      <c r="N383" s="203"/>
      <c r="O383" s="87"/>
      <c r="P383" s="87"/>
      <c r="Q383" s="87"/>
    </row>
    <row r="384" spans="1:17" s="23" customFormat="1" ht="25.5" hidden="1">
      <c r="A384" s="17"/>
      <c r="B384" s="82" t="s">
        <v>416</v>
      </c>
      <c r="C384" s="11"/>
      <c r="D384" s="102" t="s">
        <v>143</v>
      </c>
      <c r="E384" s="113">
        <f>E385+E387</f>
        <v>0.3</v>
      </c>
      <c r="F384" s="113">
        <f aca="true" t="shared" si="173" ref="F384:Q384">F385+F387</f>
        <v>500.2</v>
      </c>
      <c r="G384" s="113">
        <f t="shared" si="173"/>
        <v>0</v>
      </c>
      <c r="H384" s="113">
        <f t="shared" si="173"/>
        <v>499.9</v>
      </c>
      <c r="I384" s="113">
        <f t="shared" si="173"/>
        <v>0</v>
      </c>
      <c r="J384" s="113">
        <f t="shared" si="173"/>
        <v>0</v>
      </c>
      <c r="K384" s="113">
        <f t="shared" si="173"/>
        <v>0</v>
      </c>
      <c r="L384" s="113">
        <f t="shared" si="173"/>
        <v>0</v>
      </c>
      <c r="M384" s="113">
        <f t="shared" si="173"/>
        <v>0</v>
      </c>
      <c r="N384" s="113">
        <f t="shared" si="173"/>
        <v>0</v>
      </c>
      <c r="O384" s="113">
        <f t="shared" si="173"/>
        <v>0</v>
      </c>
      <c r="P384" s="113">
        <f t="shared" si="173"/>
        <v>0</v>
      </c>
      <c r="Q384" s="113">
        <f t="shared" si="173"/>
        <v>0</v>
      </c>
    </row>
    <row r="385" spans="1:17" s="23" customFormat="1" ht="12.75" hidden="1">
      <c r="A385" s="17"/>
      <c r="B385" s="85" t="s">
        <v>596</v>
      </c>
      <c r="C385" s="50"/>
      <c r="D385" s="86" t="s">
        <v>521</v>
      </c>
      <c r="E385" s="113">
        <f>E386</f>
        <v>0</v>
      </c>
      <c r="F385" s="97">
        <f aca="true" t="shared" si="174" ref="F385:Q385">F386</f>
        <v>500.2</v>
      </c>
      <c r="G385" s="97">
        <f t="shared" si="174"/>
        <v>0</v>
      </c>
      <c r="H385" s="97">
        <f t="shared" si="174"/>
        <v>500.2</v>
      </c>
      <c r="I385" s="113">
        <f t="shared" si="174"/>
        <v>0</v>
      </c>
      <c r="J385" s="113">
        <f t="shared" si="174"/>
        <v>0</v>
      </c>
      <c r="K385" s="113">
        <f t="shared" si="174"/>
        <v>0</v>
      </c>
      <c r="L385" s="113">
        <f t="shared" si="174"/>
        <v>0</v>
      </c>
      <c r="M385" s="113">
        <f t="shared" si="174"/>
        <v>0</v>
      </c>
      <c r="N385" s="113">
        <f t="shared" si="174"/>
        <v>0</v>
      </c>
      <c r="O385" s="113">
        <f t="shared" si="174"/>
        <v>0</v>
      </c>
      <c r="P385" s="113">
        <f t="shared" si="174"/>
        <v>0</v>
      </c>
      <c r="Q385" s="113">
        <f t="shared" si="174"/>
        <v>0</v>
      </c>
    </row>
    <row r="386" spans="1:17" s="23" customFormat="1" ht="25.5" hidden="1">
      <c r="A386" s="17"/>
      <c r="B386" s="85"/>
      <c r="C386" s="50" t="s">
        <v>3</v>
      </c>
      <c r="D386" s="86" t="s">
        <v>98</v>
      </c>
      <c r="E386" s="113"/>
      <c r="F386" s="111">
        <f>E386+SUM(G386:Q386)</f>
        <v>500.2</v>
      </c>
      <c r="G386" s="97"/>
      <c r="H386" s="97">
        <f>0.3+450+49.9</f>
        <v>500.2</v>
      </c>
      <c r="I386" s="113"/>
      <c r="J386" s="113"/>
      <c r="K386" s="113"/>
      <c r="L386" s="113"/>
      <c r="M386" s="113"/>
      <c r="N386" s="204"/>
      <c r="O386" s="113"/>
      <c r="P386" s="113"/>
      <c r="Q386" s="113"/>
    </row>
    <row r="387" spans="1:17" s="23" customFormat="1" ht="12.75" hidden="1">
      <c r="A387" s="17"/>
      <c r="B387" s="85" t="s">
        <v>520</v>
      </c>
      <c r="C387" s="50"/>
      <c r="D387" s="86" t="s">
        <v>521</v>
      </c>
      <c r="E387" s="97">
        <f>E388</f>
        <v>0.3</v>
      </c>
      <c r="F387" s="97">
        <f aca="true" t="shared" si="175" ref="F387:Q387">F388</f>
        <v>0</v>
      </c>
      <c r="G387" s="97">
        <f t="shared" si="175"/>
        <v>0</v>
      </c>
      <c r="H387" s="97">
        <f t="shared" si="175"/>
        <v>-0.3</v>
      </c>
      <c r="I387" s="97">
        <f t="shared" si="175"/>
        <v>0</v>
      </c>
      <c r="J387" s="97">
        <f t="shared" si="175"/>
        <v>0</v>
      </c>
      <c r="K387" s="97">
        <f t="shared" si="175"/>
        <v>0</v>
      </c>
      <c r="L387" s="97">
        <f t="shared" si="175"/>
        <v>0</v>
      </c>
      <c r="M387" s="97">
        <f t="shared" si="175"/>
        <v>0</v>
      </c>
      <c r="N387" s="205">
        <f t="shared" si="175"/>
        <v>0</v>
      </c>
      <c r="O387" s="97">
        <f t="shared" si="175"/>
        <v>0</v>
      </c>
      <c r="P387" s="97">
        <f t="shared" si="175"/>
        <v>0</v>
      </c>
      <c r="Q387" s="97">
        <f t="shared" si="175"/>
        <v>0</v>
      </c>
    </row>
    <row r="388" spans="1:17" s="23" customFormat="1" ht="25.5" hidden="1">
      <c r="A388" s="17"/>
      <c r="B388" s="85"/>
      <c r="C388" s="50" t="s">
        <v>3</v>
      </c>
      <c r="D388" s="86" t="s">
        <v>98</v>
      </c>
      <c r="E388" s="97">
        <v>0.3</v>
      </c>
      <c r="F388" s="111">
        <f>E388+SUM(G388:Q388)</f>
        <v>0</v>
      </c>
      <c r="G388" s="87"/>
      <c r="H388" s="87">
        <v>-0.3</v>
      </c>
      <c r="I388" s="188"/>
      <c r="J388" s="88"/>
      <c r="K388" s="87"/>
      <c r="L388" s="89"/>
      <c r="M388" s="87"/>
      <c r="N388" s="203"/>
      <c r="O388" s="87"/>
      <c r="P388" s="87"/>
      <c r="Q388" s="87"/>
    </row>
    <row r="389" spans="1:17" s="23" customFormat="1" ht="12.75" hidden="1">
      <c r="A389" s="17"/>
      <c r="B389" s="85" t="s">
        <v>528</v>
      </c>
      <c r="C389" s="50"/>
      <c r="D389" s="86"/>
      <c r="E389" s="97">
        <f>E390</f>
        <v>0</v>
      </c>
      <c r="F389" s="97">
        <f aca="true" t="shared" si="176" ref="F389:Q389">F390</f>
        <v>0</v>
      </c>
      <c r="G389" s="97">
        <f t="shared" si="176"/>
        <v>0</v>
      </c>
      <c r="H389" s="97">
        <f t="shared" si="176"/>
        <v>0</v>
      </c>
      <c r="I389" s="97">
        <f t="shared" si="176"/>
        <v>0</v>
      </c>
      <c r="J389" s="97">
        <f t="shared" si="176"/>
        <v>0</v>
      </c>
      <c r="K389" s="97">
        <f t="shared" si="176"/>
        <v>0</v>
      </c>
      <c r="L389" s="97">
        <f t="shared" si="176"/>
        <v>0</v>
      </c>
      <c r="M389" s="97">
        <f t="shared" si="176"/>
        <v>0</v>
      </c>
      <c r="N389" s="205">
        <f t="shared" si="176"/>
        <v>0</v>
      </c>
      <c r="O389" s="97">
        <f t="shared" si="176"/>
        <v>0</v>
      </c>
      <c r="P389" s="97">
        <f t="shared" si="176"/>
        <v>0</v>
      </c>
      <c r="Q389" s="97">
        <f t="shared" si="176"/>
        <v>0</v>
      </c>
    </row>
    <row r="390" spans="1:17" s="23" customFormat="1" ht="25.5" hidden="1">
      <c r="A390" s="17"/>
      <c r="B390" s="85"/>
      <c r="C390" s="50" t="s">
        <v>3</v>
      </c>
      <c r="D390" s="86" t="s">
        <v>98</v>
      </c>
      <c r="E390" s="97"/>
      <c r="F390" s="111">
        <f>E390+SUM(G390:Q390)</f>
        <v>0</v>
      </c>
      <c r="G390" s="87"/>
      <c r="H390" s="87"/>
      <c r="I390" s="188"/>
      <c r="J390" s="88"/>
      <c r="K390" s="87"/>
      <c r="L390" s="89"/>
      <c r="M390" s="87"/>
      <c r="N390" s="203"/>
      <c r="O390" s="87"/>
      <c r="P390" s="87"/>
      <c r="Q390" s="87"/>
    </row>
    <row r="391" spans="1:17" s="23" customFormat="1" ht="25.5" hidden="1">
      <c r="A391" s="11" t="s">
        <v>80</v>
      </c>
      <c r="B391" s="82"/>
      <c r="C391" s="11"/>
      <c r="D391" s="136" t="s">
        <v>81</v>
      </c>
      <c r="E391" s="113">
        <f>E392+E399</f>
        <v>14303.8</v>
      </c>
      <c r="F391" s="113">
        <f aca="true" t="shared" si="177" ref="F391:Q391">F392+F399</f>
        <v>14303.8</v>
      </c>
      <c r="G391" s="113">
        <f t="shared" si="177"/>
        <v>0</v>
      </c>
      <c r="H391" s="113">
        <f t="shared" si="177"/>
        <v>0</v>
      </c>
      <c r="I391" s="165">
        <f t="shared" si="177"/>
        <v>0</v>
      </c>
      <c r="J391" s="113">
        <f t="shared" si="177"/>
        <v>0</v>
      </c>
      <c r="K391" s="113">
        <f t="shared" si="177"/>
        <v>0</v>
      </c>
      <c r="L391" s="113">
        <f t="shared" si="177"/>
        <v>0</v>
      </c>
      <c r="M391" s="113">
        <f t="shared" si="177"/>
        <v>0</v>
      </c>
      <c r="N391" s="204">
        <f t="shared" si="177"/>
        <v>0</v>
      </c>
      <c r="O391" s="113">
        <f t="shared" si="177"/>
        <v>0</v>
      </c>
      <c r="P391" s="113">
        <f t="shared" si="177"/>
        <v>0</v>
      </c>
      <c r="Q391" s="113">
        <f t="shared" si="177"/>
        <v>0</v>
      </c>
    </row>
    <row r="392" spans="1:17" s="23" customFormat="1" ht="25.5" hidden="1">
      <c r="A392" s="17"/>
      <c r="B392" s="82" t="s">
        <v>320</v>
      </c>
      <c r="C392" s="11"/>
      <c r="D392" s="79" t="s">
        <v>129</v>
      </c>
      <c r="E392" s="112">
        <f aca="true" t="shared" si="178" ref="E392:Q394">E393</f>
        <v>5638.9</v>
      </c>
      <c r="F392" s="112">
        <f t="shared" si="178"/>
        <v>5638.9</v>
      </c>
      <c r="G392" s="90">
        <f t="shared" si="178"/>
        <v>0</v>
      </c>
      <c r="H392" s="90">
        <f t="shared" si="178"/>
        <v>0</v>
      </c>
      <c r="I392" s="191">
        <f t="shared" si="178"/>
        <v>0</v>
      </c>
      <c r="J392" s="90">
        <f t="shared" si="178"/>
        <v>0</v>
      </c>
      <c r="K392" s="90">
        <f t="shared" si="178"/>
        <v>0</v>
      </c>
      <c r="L392" s="90">
        <f t="shared" si="178"/>
        <v>0</v>
      </c>
      <c r="M392" s="90">
        <f t="shared" si="178"/>
        <v>0</v>
      </c>
      <c r="N392" s="209">
        <f t="shared" si="178"/>
        <v>0</v>
      </c>
      <c r="O392" s="90">
        <f t="shared" si="178"/>
        <v>0</v>
      </c>
      <c r="P392" s="90">
        <f t="shared" si="178"/>
        <v>0</v>
      </c>
      <c r="Q392" s="90">
        <f t="shared" si="178"/>
        <v>0</v>
      </c>
    </row>
    <row r="393" spans="1:17" s="23" customFormat="1" ht="51" hidden="1">
      <c r="A393" s="17"/>
      <c r="B393" s="100" t="s">
        <v>331</v>
      </c>
      <c r="C393" s="50"/>
      <c r="D393" s="129" t="s">
        <v>132</v>
      </c>
      <c r="E393" s="97">
        <f t="shared" si="178"/>
        <v>5638.9</v>
      </c>
      <c r="F393" s="97">
        <f t="shared" si="178"/>
        <v>5638.9</v>
      </c>
      <c r="G393" s="87">
        <f t="shared" si="178"/>
        <v>0</v>
      </c>
      <c r="H393" s="87">
        <f t="shared" si="178"/>
        <v>0</v>
      </c>
      <c r="I393" s="89">
        <f t="shared" si="178"/>
        <v>0</v>
      </c>
      <c r="J393" s="87">
        <f t="shared" si="178"/>
        <v>0</v>
      </c>
      <c r="K393" s="87">
        <f t="shared" si="178"/>
        <v>0</v>
      </c>
      <c r="L393" s="87">
        <f t="shared" si="178"/>
        <v>0</v>
      </c>
      <c r="M393" s="87">
        <f t="shared" si="178"/>
        <v>0</v>
      </c>
      <c r="N393" s="203">
        <f t="shared" si="178"/>
        <v>0</v>
      </c>
      <c r="O393" s="87">
        <f t="shared" si="178"/>
        <v>0</v>
      </c>
      <c r="P393" s="87">
        <f t="shared" si="178"/>
        <v>0</v>
      </c>
      <c r="Q393" s="87">
        <f t="shared" si="178"/>
        <v>0</v>
      </c>
    </row>
    <row r="394" spans="1:17" s="23" customFormat="1" ht="25.5" hidden="1">
      <c r="A394" s="17"/>
      <c r="B394" s="85" t="s">
        <v>332</v>
      </c>
      <c r="C394" s="50"/>
      <c r="D394" s="72" t="s">
        <v>334</v>
      </c>
      <c r="E394" s="97">
        <f t="shared" si="178"/>
        <v>5638.9</v>
      </c>
      <c r="F394" s="97">
        <f t="shared" si="178"/>
        <v>5638.9</v>
      </c>
      <c r="G394" s="87">
        <f t="shared" si="178"/>
        <v>0</v>
      </c>
      <c r="H394" s="87">
        <f t="shared" si="178"/>
        <v>0</v>
      </c>
      <c r="I394" s="89">
        <f t="shared" si="178"/>
        <v>0</v>
      </c>
      <c r="J394" s="87">
        <f t="shared" si="178"/>
        <v>0</v>
      </c>
      <c r="K394" s="87">
        <f t="shared" si="178"/>
        <v>0</v>
      </c>
      <c r="L394" s="87">
        <f t="shared" si="178"/>
        <v>0</v>
      </c>
      <c r="M394" s="87">
        <f t="shared" si="178"/>
        <v>0</v>
      </c>
      <c r="N394" s="203">
        <f t="shared" si="178"/>
        <v>0</v>
      </c>
      <c r="O394" s="87">
        <f t="shared" si="178"/>
        <v>0</v>
      </c>
      <c r="P394" s="87">
        <f t="shared" si="178"/>
        <v>0</v>
      </c>
      <c r="Q394" s="87">
        <f t="shared" si="178"/>
        <v>0</v>
      </c>
    </row>
    <row r="395" spans="1:17" s="23" customFormat="1" ht="25.5" hidden="1">
      <c r="A395" s="17"/>
      <c r="B395" s="85" t="s">
        <v>333</v>
      </c>
      <c r="C395" s="50"/>
      <c r="D395" s="72" t="s">
        <v>275</v>
      </c>
      <c r="E395" s="97">
        <f>E396+E397+E398</f>
        <v>5638.9</v>
      </c>
      <c r="F395" s="97">
        <f aca="true" t="shared" si="179" ref="F395:Q395">F396+F397+F398</f>
        <v>5638.9</v>
      </c>
      <c r="G395" s="87">
        <f t="shared" si="179"/>
        <v>0</v>
      </c>
      <c r="H395" s="87">
        <f t="shared" si="179"/>
        <v>0</v>
      </c>
      <c r="I395" s="89">
        <f t="shared" si="179"/>
        <v>0</v>
      </c>
      <c r="J395" s="87">
        <f t="shared" si="179"/>
        <v>0</v>
      </c>
      <c r="K395" s="87">
        <f t="shared" si="179"/>
        <v>0</v>
      </c>
      <c r="L395" s="87">
        <f t="shared" si="179"/>
        <v>0</v>
      </c>
      <c r="M395" s="87">
        <f t="shared" si="179"/>
        <v>0</v>
      </c>
      <c r="N395" s="203">
        <f t="shared" si="179"/>
        <v>0</v>
      </c>
      <c r="O395" s="87">
        <f t="shared" si="179"/>
        <v>0</v>
      </c>
      <c r="P395" s="87">
        <f t="shared" si="179"/>
        <v>0</v>
      </c>
      <c r="Q395" s="87">
        <f t="shared" si="179"/>
        <v>0</v>
      </c>
    </row>
    <row r="396" spans="1:17" s="23" customFormat="1" ht="51" hidden="1">
      <c r="A396" s="17"/>
      <c r="B396" s="85"/>
      <c r="C396" s="50" t="s">
        <v>2</v>
      </c>
      <c r="D396" s="86" t="s">
        <v>97</v>
      </c>
      <c r="E396" s="87">
        <f>4603.7</f>
        <v>4603.7</v>
      </c>
      <c r="F396" s="111">
        <f>E396+SUM(G396:Q396)</f>
        <v>4603.7</v>
      </c>
      <c r="G396" s="87"/>
      <c r="H396" s="87"/>
      <c r="I396" s="188"/>
      <c r="J396" s="88"/>
      <c r="K396" s="87"/>
      <c r="L396" s="87"/>
      <c r="M396" s="87"/>
      <c r="N396" s="203"/>
      <c r="O396" s="87"/>
      <c r="P396" s="87"/>
      <c r="Q396" s="87"/>
    </row>
    <row r="397" spans="1:17" s="23" customFormat="1" ht="26.25" customHeight="1" hidden="1">
      <c r="A397" s="17"/>
      <c r="B397" s="85"/>
      <c r="C397" s="50" t="s">
        <v>3</v>
      </c>
      <c r="D397" s="86" t="s">
        <v>98</v>
      </c>
      <c r="E397" s="87">
        <v>1034.5</v>
      </c>
      <c r="F397" s="111">
        <f>E397+SUM(G397:Q397)</f>
        <v>1034.5</v>
      </c>
      <c r="G397" s="87"/>
      <c r="H397" s="87"/>
      <c r="I397" s="188"/>
      <c r="J397" s="88"/>
      <c r="K397" s="87"/>
      <c r="L397" s="87"/>
      <c r="M397" s="87"/>
      <c r="N397" s="203"/>
      <c r="O397" s="87"/>
      <c r="P397" s="87"/>
      <c r="Q397" s="87"/>
    </row>
    <row r="398" spans="1:17" s="23" customFormat="1" ht="21" customHeight="1" hidden="1">
      <c r="A398" s="17"/>
      <c r="B398" s="85"/>
      <c r="C398" s="50" t="s">
        <v>4</v>
      </c>
      <c r="D398" s="86" t="s">
        <v>5</v>
      </c>
      <c r="E398" s="87">
        <v>0.7</v>
      </c>
      <c r="F398" s="111">
        <f>E398+SUM(G398:Q398)</f>
        <v>0.7</v>
      </c>
      <c r="G398" s="87"/>
      <c r="H398" s="87"/>
      <c r="I398" s="188"/>
      <c r="J398" s="88"/>
      <c r="K398" s="87"/>
      <c r="L398" s="87"/>
      <c r="M398" s="87"/>
      <c r="N398" s="203"/>
      <c r="O398" s="87"/>
      <c r="P398" s="87"/>
      <c r="Q398" s="87"/>
    </row>
    <row r="399" spans="1:17" s="23" customFormat="1" ht="38.25" hidden="1">
      <c r="A399" s="17"/>
      <c r="B399" s="82" t="s">
        <v>367</v>
      </c>
      <c r="C399" s="11"/>
      <c r="D399" s="102" t="s">
        <v>137</v>
      </c>
      <c r="E399" s="113">
        <f aca="true" t="shared" si="180" ref="E399:Q399">E407+E400</f>
        <v>8664.9</v>
      </c>
      <c r="F399" s="113">
        <f t="shared" si="180"/>
        <v>8664.9</v>
      </c>
      <c r="G399" s="113">
        <f t="shared" si="180"/>
        <v>0</v>
      </c>
      <c r="H399" s="113">
        <f t="shared" si="180"/>
        <v>0</v>
      </c>
      <c r="I399" s="165">
        <f t="shared" si="180"/>
        <v>0</v>
      </c>
      <c r="J399" s="113">
        <f t="shared" si="180"/>
        <v>0</v>
      </c>
      <c r="K399" s="113">
        <f t="shared" si="180"/>
        <v>0</v>
      </c>
      <c r="L399" s="113">
        <f t="shared" si="180"/>
        <v>0</v>
      </c>
      <c r="M399" s="113">
        <f t="shared" si="180"/>
        <v>0</v>
      </c>
      <c r="N399" s="204">
        <f t="shared" si="180"/>
        <v>0</v>
      </c>
      <c r="O399" s="113">
        <f t="shared" si="180"/>
        <v>0</v>
      </c>
      <c r="P399" s="113">
        <f t="shared" si="180"/>
        <v>0</v>
      </c>
      <c r="Q399" s="113">
        <f t="shared" si="180"/>
        <v>0</v>
      </c>
    </row>
    <row r="400" spans="1:17" s="23" customFormat="1" ht="25.5" hidden="1">
      <c r="A400" s="17"/>
      <c r="B400" s="100" t="s">
        <v>386</v>
      </c>
      <c r="C400" s="50"/>
      <c r="D400" s="103" t="s">
        <v>140</v>
      </c>
      <c r="E400" s="97">
        <f>E401</f>
        <v>0</v>
      </c>
      <c r="F400" s="97">
        <f aca="true" t="shared" si="181" ref="F400:Q400">F401</f>
        <v>0</v>
      </c>
      <c r="G400" s="97">
        <f t="shared" si="181"/>
        <v>0</v>
      </c>
      <c r="H400" s="97">
        <f t="shared" si="181"/>
        <v>0</v>
      </c>
      <c r="I400" s="114">
        <f t="shared" si="181"/>
        <v>0</v>
      </c>
      <c r="J400" s="97">
        <f t="shared" si="181"/>
        <v>0</v>
      </c>
      <c r="K400" s="97">
        <f t="shared" si="181"/>
        <v>0</v>
      </c>
      <c r="L400" s="97">
        <f t="shared" si="181"/>
        <v>0</v>
      </c>
      <c r="M400" s="97">
        <f t="shared" si="181"/>
        <v>0</v>
      </c>
      <c r="N400" s="205">
        <f t="shared" si="181"/>
        <v>0</v>
      </c>
      <c r="O400" s="97">
        <f t="shared" si="181"/>
        <v>0</v>
      </c>
      <c r="P400" s="97">
        <f t="shared" si="181"/>
        <v>0</v>
      </c>
      <c r="Q400" s="97">
        <f t="shared" si="181"/>
        <v>0</v>
      </c>
    </row>
    <row r="401" spans="1:17" s="23" customFormat="1" ht="12.75" hidden="1">
      <c r="A401" s="17"/>
      <c r="B401" s="85" t="s">
        <v>396</v>
      </c>
      <c r="C401" s="50"/>
      <c r="D401" s="101" t="s">
        <v>397</v>
      </c>
      <c r="E401" s="97">
        <f aca="true" t="shared" si="182" ref="E401:Q401">E402+E404</f>
        <v>0</v>
      </c>
      <c r="F401" s="97">
        <f t="shared" si="182"/>
        <v>0</v>
      </c>
      <c r="G401" s="97">
        <f t="shared" si="182"/>
        <v>0</v>
      </c>
      <c r="H401" s="97">
        <f t="shared" si="182"/>
        <v>0</v>
      </c>
      <c r="I401" s="114">
        <f t="shared" si="182"/>
        <v>0</v>
      </c>
      <c r="J401" s="97">
        <f t="shared" si="182"/>
        <v>0</v>
      </c>
      <c r="K401" s="97">
        <f t="shared" si="182"/>
        <v>0</v>
      </c>
      <c r="L401" s="97">
        <f t="shared" si="182"/>
        <v>0</v>
      </c>
      <c r="M401" s="97">
        <f t="shared" si="182"/>
        <v>0</v>
      </c>
      <c r="N401" s="205">
        <f t="shared" si="182"/>
        <v>0</v>
      </c>
      <c r="O401" s="97">
        <f t="shared" si="182"/>
        <v>0</v>
      </c>
      <c r="P401" s="97">
        <f t="shared" si="182"/>
        <v>0</v>
      </c>
      <c r="Q401" s="97">
        <f t="shared" si="182"/>
        <v>0</v>
      </c>
    </row>
    <row r="402" spans="1:17" s="23" customFormat="1" ht="51" hidden="1">
      <c r="A402" s="17"/>
      <c r="B402" s="85" t="s">
        <v>459</v>
      </c>
      <c r="C402" s="50"/>
      <c r="D402" s="86" t="s">
        <v>461</v>
      </c>
      <c r="E402" s="97">
        <f>E403</f>
        <v>0</v>
      </c>
      <c r="F402" s="97">
        <f aca="true" t="shared" si="183" ref="F402:Q402">F403</f>
        <v>0</v>
      </c>
      <c r="G402" s="97">
        <f t="shared" si="183"/>
        <v>0</v>
      </c>
      <c r="H402" s="97">
        <f t="shared" si="183"/>
        <v>0</v>
      </c>
      <c r="I402" s="114">
        <f t="shared" si="183"/>
        <v>0</v>
      </c>
      <c r="J402" s="97">
        <f t="shared" si="183"/>
        <v>0</v>
      </c>
      <c r="K402" s="97">
        <f t="shared" si="183"/>
        <v>0</v>
      </c>
      <c r="L402" s="97">
        <f t="shared" si="183"/>
        <v>0</v>
      </c>
      <c r="M402" s="97">
        <f t="shared" si="183"/>
        <v>0</v>
      </c>
      <c r="N402" s="205">
        <f t="shared" si="183"/>
        <v>0</v>
      </c>
      <c r="O402" s="97">
        <f t="shared" si="183"/>
        <v>0</v>
      </c>
      <c r="P402" s="97">
        <f t="shared" si="183"/>
        <v>0</v>
      </c>
      <c r="Q402" s="97">
        <f t="shared" si="183"/>
        <v>0</v>
      </c>
    </row>
    <row r="403" spans="1:17" s="23" customFormat="1" ht="25.5" hidden="1">
      <c r="A403" s="17"/>
      <c r="B403" s="85"/>
      <c r="C403" s="50" t="s">
        <v>3</v>
      </c>
      <c r="D403" s="86" t="s">
        <v>98</v>
      </c>
      <c r="E403" s="97"/>
      <c r="F403" s="111">
        <f>E403+SUM(G403:Q403)</f>
        <v>0</v>
      </c>
      <c r="G403" s="87"/>
      <c r="H403" s="87"/>
      <c r="I403" s="89"/>
      <c r="J403" s="87"/>
      <c r="K403" s="87"/>
      <c r="L403" s="91"/>
      <c r="M403" s="87"/>
      <c r="N403" s="158"/>
      <c r="O403" s="91"/>
      <c r="P403" s="91"/>
      <c r="Q403" s="91"/>
    </row>
    <row r="404" spans="1:17" s="23" customFormat="1" ht="63.75" hidden="1">
      <c r="A404" s="17"/>
      <c r="B404" s="85" t="s">
        <v>458</v>
      </c>
      <c r="C404" s="50"/>
      <c r="D404" s="86" t="s">
        <v>460</v>
      </c>
      <c r="E404" s="97">
        <f>E406+E405</f>
        <v>0</v>
      </c>
      <c r="F404" s="97">
        <f aca="true" t="shared" si="184" ref="F404:Q404">F406+F405</f>
        <v>0</v>
      </c>
      <c r="G404" s="97">
        <f t="shared" si="184"/>
        <v>0</v>
      </c>
      <c r="H404" s="97">
        <f t="shared" si="184"/>
        <v>0</v>
      </c>
      <c r="I404" s="114">
        <f t="shared" si="184"/>
        <v>0</v>
      </c>
      <c r="J404" s="97">
        <f t="shared" si="184"/>
        <v>0</v>
      </c>
      <c r="K404" s="97">
        <f t="shared" si="184"/>
        <v>0</v>
      </c>
      <c r="L404" s="97">
        <f t="shared" si="184"/>
        <v>0</v>
      </c>
      <c r="M404" s="97">
        <f t="shared" si="184"/>
        <v>0</v>
      </c>
      <c r="N404" s="205">
        <f t="shared" si="184"/>
        <v>0</v>
      </c>
      <c r="O404" s="97">
        <f t="shared" si="184"/>
        <v>0</v>
      </c>
      <c r="P404" s="97">
        <f t="shared" si="184"/>
        <v>0</v>
      </c>
      <c r="Q404" s="97">
        <f t="shared" si="184"/>
        <v>0</v>
      </c>
    </row>
    <row r="405" spans="1:17" s="23" customFormat="1" ht="51" hidden="1">
      <c r="A405" s="17"/>
      <c r="B405" s="85"/>
      <c r="C405" s="50" t="s">
        <v>2</v>
      </c>
      <c r="D405" s="86" t="s">
        <v>97</v>
      </c>
      <c r="E405" s="97"/>
      <c r="F405" s="111">
        <f>E405+SUM(G405:Q405)</f>
        <v>0</v>
      </c>
      <c r="G405" s="97"/>
      <c r="H405" s="97"/>
      <c r="I405" s="114"/>
      <c r="J405" s="97"/>
      <c r="K405" s="97"/>
      <c r="L405" s="91"/>
      <c r="M405" s="87"/>
      <c r="N405" s="158"/>
      <c r="O405" s="91"/>
      <c r="P405" s="91"/>
      <c r="Q405" s="91"/>
    </row>
    <row r="406" spans="1:17" s="23" customFormat="1" ht="25.5" hidden="1">
      <c r="A406" s="17"/>
      <c r="B406" s="85"/>
      <c r="C406" s="50" t="s">
        <v>3</v>
      </c>
      <c r="D406" s="86" t="s">
        <v>98</v>
      </c>
      <c r="E406" s="97"/>
      <c r="F406" s="111">
        <f>E406+SUM(G406:Q406)</f>
        <v>0</v>
      </c>
      <c r="G406" s="87"/>
      <c r="H406" s="87"/>
      <c r="I406" s="89"/>
      <c r="J406" s="87"/>
      <c r="K406" s="87"/>
      <c r="L406" s="91"/>
      <c r="M406" s="87"/>
      <c r="N406" s="158"/>
      <c r="O406" s="91"/>
      <c r="P406" s="91"/>
      <c r="Q406" s="91"/>
    </row>
    <row r="407" spans="1:17" s="23" customFormat="1" ht="38.25" hidden="1">
      <c r="A407" s="17"/>
      <c r="B407" s="100" t="s">
        <v>401</v>
      </c>
      <c r="C407" s="50"/>
      <c r="D407" s="103" t="s">
        <v>141</v>
      </c>
      <c r="E407" s="97">
        <f>E408</f>
        <v>8664.9</v>
      </c>
      <c r="F407" s="97">
        <f aca="true" t="shared" si="185" ref="F407:Q408">F408</f>
        <v>8664.9</v>
      </c>
      <c r="G407" s="87">
        <f t="shared" si="185"/>
        <v>0</v>
      </c>
      <c r="H407" s="87">
        <f t="shared" si="185"/>
        <v>0</v>
      </c>
      <c r="I407" s="89">
        <f t="shared" si="185"/>
        <v>0</v>
      </c>
      <c r="J407" s="87">
        <f t="shared" si="185"/>
        <v>0</v>
      </c>
      <c r="K407" s="87">
        <f t="shared" si="185"/>
        <v>0</v>
      </c>
      <c r="L407" s="87">
        <f t="shared" si="185"/>
        <v>0</v>
      </c>
      <c r="M407" s="87">
        <f t="shared" si="185"/>
        <v>0</v>
      </c>
      <c r="N407" s="203">
        <f t="shared" si="185"/>
        <v>0</v>
      </c>
      <c r="O407" s="87">
        <f t="shared" si="185"/>
        <v>0</v>
      </c>
      <c r="P407" s="87">
        <f t="shared" si="185"/>
        <v>0</v>
      </c>
      <c r="Q407" s="87">
        <f t="shared" si="185"/>
        <v>0</v>
      </c>
    </row>
    <row r="408" spans="1:17" s="23" customFormat="1" ht="25.5" hidden="1">
      <c r="A408" s="17"/>
      <c r="B408" s="85" t="s">
        <v>402</v>
      </c>
      <c r="C408" s="50"/>
      <c r="D408" s="72" t="s">
        <v>334</v>
      </c>
      <c r="E408" s="97">
        <f>E409</f>
        <v>8664.9</v>
      </c>
      <c r="F408" s="97">
        <f t="shared" si="185"/>
        <v>8664.9</v>
      </c>
      <c r="G408" s="87">
        <f t="shared" si="185"/>
        <v>0</v>
      </c>
      <c r="H408" s="87">
        <f t="shared" si="185"/>
        <v>0</v>
      </c>
      <c r="I408" s="89">
        <f t="shared" si="185"/>
        <v>0</v>
      </c>
      <c r="J408" s="87">
        <f t="shared" si="185"/>
        <v>0</v>
      </c>
      <c r="K408" s="87">
        <f t="shared" si="185"/>
        <v>0</v>
      </c>
      <c r="L408" s="87">
        <f t="shared" si="185"/>
        <v>0</v>
      </c>
      <c r="M408" s="87">
        <f t="shared" si="185"/>
        <v>0</v>
      </c>
      <c r="N408" s="203">
        <f t="shared" si="185"/>
        <v>0</v>
      </c>
      <c r="O408" s="87">
        <f t="shared" si="185"/>
        <v>0</v>
      </c>
      <c r="P408" s="87">
        <f t="shared" si="185"/>
        <v>0</v>
      </c>
      <c r="Q408" s="87">
        <f t="shared" si="185"/>
        <v>0</v>
      </c>
    </row>
    <row r="409" spans="1:17" s="23" customFormat="1" ht="25.5" hidden="1">
      <c r="A409" s="17"/>
      <c r="B409" s="85" t="s">
        <v>403</v>
      </c>
      <c r="C409" s="50"/>
      <c r="D409" s="72" t="s">
        <v>275</v>
      </c>
      <c r="E409" s="97">
        <f>E410+E411+E412</f>
        <v>8664.9</v>
      </c>
      <c r="F409" s="97">
        <f aca="true" t="shared" si="186" ref="F409:Q409">F410+F411+F412</f>
        <v>8664.9</v>
      </c>
      <c r="G409" s="87">
        <f t="shared" si="186"/>
        <v>0</v>
      </c>
      <c r="H409" s="87">
        <f t="shared" si="186"/>
        <v>0</v>
      </c>
      <c r="I409" s="89">
        <f t="shared" si="186"/>
        <v>0</v>
      </c>
      <c r="J409" s="87">
        <f t="shared" si="186"/>
        <v>0</v>
      </c>
      <c r="K409" s="87">
        <f t="shared" si="186"/>
        <v>0</v>
      </c>
      <c r="L409" s="87">
        <f t="shared" si="186"/>
        <v>0</v>
      </c>
      <c r="M409" s="87">
        <f t="shared" si="186"/>
        <v>0</v>
      </c>
      <c r="N409" s="203">
        <f t="shared" si="186"/>
        <v>0</v>
      </c>
      <c r="O409" s="87">
        <f t="shared" si="186"/>
        <v>0</v>
      </c>
      <c r="P409" s="87">
        <f t="shared" si="186"/>
        <v>0</v>
      </c>
      <c r="Q409" s="87">
        <f t="shared" si="186"/>
        <v>0</v>
      </c>
    </row>
    <row r="410" spans="1:17" s="23" customFormat="1" ht="51" hidden="1">
      <c r="A410" s="17"/>
      <c r="B410" s="85"/>
      <c r="C410" s="50" t="s">
        <v>2</v>
      </c>
      <c r="D410" s="86" t="s">
        <v>97</v>
      </c>
      <c r="E410" s="97">
        <v>7155.8</v>
      </c>
      <c r="F410" s="111">
        <f>E410+SUM(G410:Q410)</f>
        <v>7155.8</v>
      </c>
      <c r="G410" s="87"/>
      <c r="H410" s="87"/>
      <c r="I410" s="188"/>
      <c r="J410" s="88"/>
      <c r="K410" s="87"/>
      <c r="L410" s="87"/>
      <c r="M410" s="87"/>
      <c r="N410" s="203"/>
      <c r="O410" s="87"/>
      <c r="P410" s="87"/>
      <c r="Q410" s="87"/>
    </row>
    <row r="411" spans="1:17" s="23" customFormat="1" ht="25.5" hidden="1">
      <c r="A411" s="17"/>
      <c r="B411" s="82"/>
      <c r="C411" s="50" t="s">
        <v>3</v>
      </c>
      <c r="D411" s="86" t="s">
        <v>98</v>
      </c>
      <c r="E411" s="97">
        <v>1039.2</v>
      </c>
      <c r="F411" s="111">
        <f>E411+SUM(G411:Q411)</f>
        <v>1039.2</v>
      </c>
      <c r="G411" s="87"/>
      <c r="H411" s="87"/>
      <c r="I411" s="188"/>
      <c r="J411" s="88"/>
      <c r="K411" s="87"/>
      <c r="L411" s="87"/>
      <c r="M411" s="87"/>
      <c r="N411" s="203"/>
      <c r="O411" s="87"/>
      <c r="P411" s="87"/>
      <c r="Q411" s="87"/>
    </row>
    <row r="412" spans="1:17" s="23" customFormat="1" ht="12.75" hidden="1">
      <c r="A412" s="17"/>
      <c r="B412" s="85"/>
      <c r="C412" s="50" t="s">
        <v>4</v>
      </c>
      <c r="D412" s="86" t="s">
        <v>5</v>
      </c>
      <c r="E412" s="97">
        <v>469.9</v>
      </c>
      <c r="F412" s="111">
        <f>E412+SUM(G412:Q412)</f>
        <v>469.9</v>
      </c>
      <c r="G412" s="87"/>
      <c r="H412" s="87"/>
      <c r="I412" s="188"/>
      <c r="J412" s="88"/>
      <c r="K412" s="87"/>
      <c r="L412" s="89"/>
      <c r="M412" s="87"/>
      <c r="N412" s="203"/>
      <c r="O412" s="87"/>
      <c r="P412" s="87"/>
      <c r="Q412" s="87"/>
    </row>
    <row r="413" spans="1:17" s="23" customFormat="1" ht="12" hidden="1">
      <c r="A413" s="5" t="s">
        <v>69</v>
      </c>
      <c r="B413" s="5"/>
      <c r="C413" s="5"/>
      <c r="D413" s="13" t="s">
        <v>70</v>
      </c>
      <c r="E413" s="145">
        <f aca="true" t="shared" si="187" ref="E413:Q413">E414+E432</f>
        <v>6639.5</v>
      </c>
      <c r="F413" s="145">
        <f t="shared" si="187"/>
        <v>6623.54</v>
      </c>
      <c r="G413" s="24">
        <f t="shared" si="187"/>
        <v>0</v>
      </c>
      <c r="H413" s="24">
        <f t="shared" si="187"/>
        <v>-15.960000000000036</v>
      </c>
      <c r="I413" s="193">
        <f t="shared" si="187"/>
        <v>0</v>
      </c>
      <c r="J413" s="24">
        <f t="shared" si="187"/>
        <v>0</v>
      </c>
      <c r="K413" s="24">
        <f t="shared" si="187"/>
        <v>0</v>
      </c>
      <c r="L413" s="24">
        <f t="shared" si="187"/>
        <v>0</v>
      </c>
      <c r="M413" s="24">
        <f t="shared" si="187"/>
        <v>0</v>
      </c>
      <c r="N413" s="211">
        <f t="shared" si="187"/>
        <v>0</v>
      </c>
      <c r="O413" s="24">
        <f t="shared" si="187"/>
        <v>0</v>
      </c>
      <c r="P413" s="24">
        <f t="shared" si="187"/>
        <v>0</v>
      </c>
      <c r="Q413" s="24">
        <f t="shared" si="187"/>
        <v>0</v>
      </c>
    </row>
    <row r="414" spans="1:17" s="23" customFormat="1" ht="12" hidden="1">
      <c r="A414" s="5" t="s">
        <v>71</v>
      </c>
      <c r="B414" s="16"/>
      <c r="C414" s="5"/>
      <c r="D414" s="19" t="s">
        <v>72</v>
      </c>
      <c r="E414" s="145">
        <f aca="true" t="shared" si="188" ref="E414:Q414">E415</f>
        <v>4873.3</v>
      </c>
      <c r="F414" s="145">
        <f t="shared" si="188"/>
        <v>1201.8</v>
      </c>
      <c r="G414" s="24">
        <f t="shared" si="188"/>
        <v>0</v>
      </c>
      <c r="H414" s="24">
        <f t="shared" si="188"/>
        <v>-3671.5000000000005</v>
      </c>
      <c r="I414" s="193">
        <f t="shared" si="188"/>
        <v>0</v>
      </c>
      <c r="J414" s="24">
        <f t="shared" si="188"/>
        <v>0</v>
      </c>
      <c r="K414" s="24">
        <f t="shared" si="188"/>
        <v>0</v>
      </c>
      <c r="L414" s="24">
        <f t="shared" si="188"/>
        <v>0</v>
      </c>
      <c r="M414" s="24">
        <f t="shared" si="188"/>
        <v>0</v>
      </c>
      <c r="N414" s="211">
        <f t="shared" si="188"/>
        <v>0</v>
      </c>
      <c r="O414" s="24">
        <f t="shared" si="188"/>
        <v>0</v>
      </c>
      <c r="P414" s="24">
        <f t="shared" si="188"/>
        <v>0</v>
      </c>
      <c r="Q414" s="24">
        <f t="shared" si="188"/>
        <v>0</v>
      </c>
    </row>
    <row r="415" spans="1:17" s="23" customFormat="1" ht="64.5" customHeight="1" hidden="1">
      <c r="A415" s="5"/>
      <c r="B415" s="82" t="s">
        <v>270</v>
      </c>
      <c r="C415" s="11"/>
      <c r="D415" s="79" t="s">
        <v>123</v>
      </c>
      <c r="E415" s="113">
        <f aca="true" t="shared" si="189" ref="E415:Q415">E416+E426</f>
        <v>4873.3</v>
      </c>
      <c r="F415" s="113">
        <f t="shared" si="189"/>
        <v>1201.8</v>
      </c>
      <c r="G415" s="91">
        <f t="shared" si="189"/>
        <v>0</v>
      </c>
      <c r="H415" s="91">
        <f t="shared" si="189"/>
        <v>-3671.5000000000005</v>
      </c>
      <c r="I415" s="95">
        <f t="shared" si="189"/>
        <v>0</v>
      </c>
      <c r="J415" s="91">
        <f t="shared" si="189"/>
        <v>0</v>
      </c>
      <c r="K415" s="91">
        <f t="shared" si="189"/>
        <v>0</v>
      </c>
      <c r="L415" s="91">
        <f t="shared" si="189"/>
        <v>0</v>
      </c>
      <c r="M415" s="91">
        <f t="shared" si="189"/>
        <v>0</v>
      </c>
      <c r="N415" s="158">
        <f t="shared" si="189"/>
        <v>0</v>
      </c>
      <c r="O415" s="91">
        <f t="shared" si="189"/>
        <v>0</v>
      </c>
      <c r="P415" s="91">
        <f t="shared" si="189"/>
        <v>0</v>
      </c>
      <c r="Q415" s="91">
        <f t="shared" si="189"/>
        <v>0</v>
      </c>
    </row>
    <row r="416" spans="1:18" s="23" customFormat="1" ht="25.5" hidden="1">
      <c r="A416" s="5"/>
      <c r="B416" s="100" t="s">
        <v>295</v>
      </c>
      <c r="C416" s="50"/>
      <c r="D416" s="80" t="s">
        <v>126</v>
      </c>
      <c r="E416" s="97">
        <f>E417+E420+E423</f>
        <v>1201.8</v>
      </c>
      <c r="F416" s="97">
        <f>F417+F420+F423</f>
        <v>1201.8</v>
      </c>
      <c r="G416" s="87">
        <f aca="true" t="shared" si="190" ref="G416:Q416">G417+G420+G423</f>
        <v>0</v>
      </c>
      <c r="H416" s="87">
        <f t="shared" si="190"/>
        <v>0</v>
      </c>
      <c r="I416" s="89">
        <f t="shared" si="190"/>
        <v>0</v>
      </c>
      <c r="J416" s="87">
        <f t="shared" si="190"/>
        <v>0</v>
      </c>
      <c r="K416" s="87">
        <f t="shared" si="190"/>
        <v>0</v>
      </c>
      <c r="L416" s="87">
        <f t="shared" si="190"/>
        <v>0</v>
      </c>
      <c r="M416" s="87">
        <f t="shared" si="190"/>
        <v>0</v>
      </c>
      <c r="N416" s="203">
        <f t="shared" si="190"/>
        <v>0</v>
      </c>
      <c r="O416" s="87">
        <f t="shared" si="190"/>
        <v>0</v>
      </c>
      <c r="P416" s="87">
        <f t="shared" si="190"/>
        <v>0</v>
      </c>
      <c r="Q416" s="87">
        <f t="shared" si="190"/>
        <v>0</v>
      </c>
      <c r="R416" s="36"/>
    </row>
    <row r="417" spans="1:18" s="23" customFormat="1" ht="38.25" hidden="1">
      <c r="A417" s="17"/>
      <c r="B417" s="85" t="s">
        <v>296</v>
      </c>
      <c r="C417" s="50"/>
      <c r="D417" s="72" t="s">
        <v>299</v>
      </c>
      <c r="E417" s="97">
        <f>E418</f>
        <v>837.7</v>
      </c>
      <c r="F417" s="97">
        <f aca="true" t="shared" si="191" ref="F417:Q418">F418</f>
        <v>837.7</v>
      </c>
      <c r="G417" s="87">
        <f t="shared" si="191"/>
        <v>0</v>
      </c>
      <c r="H417" s="87">
        <f t="shared" si="191"/>
        <v>0</v>
      </c>
      <c r="I417" s="89">
        <f t="shared" si="191"/>
        <v>0</v>
      </c>
      <c r="J417" s="87">
        <f t="shared" si="191"/>
        <v>0</v>
      </c>
      <c r="K417" s="87">
        <f t="shared" si="191"/>
        <v>0</v>
      </c>
      <c r="L417" s="87">
        <f t="shared" si="191"/>
        <v>0</v>
      </c>
      <c r="M417" s="87">
        <f t="shared" si="191"/>
        <v>0</v>
      </c>
      <c r="N417" s="203">
        <f t="shared" si="191"/>
        <v>0</v>
      </c>
      <c r="O417" s="87">
        <f t="shared" si="191"/>
        <v>0</v>
      </c>
      <c r="P417" s="87">
        <f t="shared" si="191"/>
        <v>0</v>
      </c>
      <c r="Q417" s="87">
        <f t="shared" si="191"/>
        <v>0</v>
      </c>
      <c r="R417" s="36"/>
    </row>
    <row r="418" spans="1:18" s="23" customFormat="1" ht="25.5" hidden="1">
      <c r="A418" s="5"/>
      <c r="B418" s="85" t="s">
        <v>297</v>
      </c>
      <c r="C418" s="50"/>
      <c r="D418" s="72" t="s">
        <v>275</v>
      </c>
      <c r="E418" s="97">
        <f>E419</f>
        <v>837.7</v>
      </c>
      <c r="F418" s="97">
        <f t="shared" si="191"/>
        <v>837.7</v>
      </c>
      <c r="G418" s="87">
        <f t="shared" si="191"/>
        <v>0</v>
      </c>
      <c r="H418" s="87">
        <f t="shared" si="191"/>
        <v>0</v>
      </c>
      <c r="I418" s="89">
        <f t="shared" si="191"/>
        <v>0</v>
      </c>
      <c r="J418" s="87">
        <f t="shared" si="191"/>
        <v>0</v>
      </c>
      <c r="K418" s="87">
        <f t="shared" si="191"/>
        <v>0</v>
      </c>
      <c r="L418" s="87">
        <f t="shared" si="191"/>
        <v>0</v>
      </c>
      <c r="M418" s="87">
        <f t="shared" si="191"/>
        <v>0</v>
      </c>
      <c r="N418" s="203">
        <f t="shared" si="191"/>
        <v>0</v>
      </c>
      <c r="O418" s="87">
        <f t="shared" si="191"/>
        <v>0</v>
      </c>
      <c r="P418" s="87">
        <f t="shared" si="191"/>
        <v>0</v>
      </c>
      <c r="Q418" s="87">
        <f t="shared" si="191"/>
        <v>0</v>
      </c>
      <c r="R418" s="36"/>
    </row>
    <row r="419" spans="1:18" s="23" customFormat="1" ht="25.5" hidden="1">
      <c r="A419" s="17"/>
      <c r="B419" s="85"/>
      <c r="C419" s="50" t="s">
        <v>11</v>
      </c>
      <c r="D419" s="86" t="s">
        <v>12</v>
      </c>
      <c r="E419" s="97">
        <v>837.7</v>
      </c>
      <c r="F419" s="111">
        <f>E419+SUM(G419:Q419)</f>
        <v>837.7</v>
      </c>
      <c r="G419" s="87"/>
      <c r="H419" s="87"/>
      <c r="I419" s="188"/>
      <c r="J419" s="88"/>
      <c r="K419" s="87"/>
      <c r="L419" s="87"/>
      <c r="M419" s="87"/>
      <c r="N419" s="203"/>
      <c r="O419" s="87"/>
      <c r="P419" s="87"/>
      <c r="Q419" s="87"/>
      <c r="R419" s="36"/>
    </row>
    <row r="420" spans="1:17" s="23" customFormat="1" ht="25.5" hidden="1">
      <c r="A420" s="17"/>
      <c r="B420" s="85" t="s">
        <v>300</v>
      </c>
      <c r="C420" s="50"/>
      <c r="D420" s="72" t="s">
        <v>302</v>
      </c>
      <c r="E420" s="97">
        <f>E421</f>
        <v>150</v>
      </c>
      <c r="F420" s="97">
        <f aca="true" t="shared" si="192" ref="F420:Q421">F421</f>
        <v>150</v>
      </c>
      <c r="G420" s="87">
        <f t="shared" si="192"/>
        <v>0</v>
      </c>
      <c r="H420" s="87">
        <f t="shared" si="192"/>
        <v>0</v>
      </c>
      <c r="I420" s="89">
        <f t="shared" si="192"/>
        <v>0</v>
      </c>
      <c r="J420" s="87">
        <f t="shared" si="192"/>
        <v>0</v>
      </c>
      <c r="K420" s="87">
        <f t="shared" si="192"/>
        <v>0</v>
      </c>
      <c r="L420" s="87">
        <f t="shared" si="192"/>
        <v>0</v>
      </c>
      <c r="M420" s="87">
        <f t="shared" si="192"/>
        <v>0</v>
      </c>
      <c r="N420" s="203">
        <f t="shared" si="192"/>
        <v>0</v>
      </c>
      <c r="O420" s="87">
        <f t="shared" si="192"/>
        <v>0</v>
      </c>
      <c r="P420" s="87">
        <f t="shared" si="192"/>
        <v>0</v>
      </c>
      <c r="Q420" s="87">
        <f t="shared" si="192"/>
        <v>0</v>
      </c>
    </row>
    <row r="421" spans="1:18" s="36" customFormat="1" ht="25.5" hidden="1">
      <c r="A421" s="17"/>
      <c r="B421" s="85" t="s">
        <v>301</v>
      </c>
      <c r="C421" s="50"/>
      <c r="D421" s="72" t="s">
        <v>303</v>
      </c>
      <c r="E421" s="97">
        <f>E422</f>
        <v>150</v>
      </c>
      <c r="F421" s="97">
        <f t="shared" si="192"/>
        <v>150</v>
      </c>
      <c r="G421" s="87">
        <f t="shared" si="192"/>
        <v>0</v>
      </c>
      <c r="H421" s="87">
        <f t="shared" si="192"/>
        <v>0</v>
      </c>
      <c r="I421" s="89">
        <f t="shared" si="192"/>
        <v>0</v>
      </c>
      <c r="J421" s="87">
        <f t="shared" si="192"/>
        <v>0</v>
      </c>
      <c r="K421" s="87">
        <f t="shared" si="192"/>
        <v>0</v>
      </c>
      <c r="L421" s="87">
        <f t="shared" si="192"/>
        <v>0</v>
      </c>
      <c r="M421" s="87">
        <f t="shared" si="192"/>
        <v>0</v>
      </c>
      <c r="N421" s="203">
        <f t="shared" si="192"/>
        <v>0</v>
      </c>
      <c r="O421" s="87">
        <f t="shared" si="192"/>
        <v>0</v>
      </c>
      <c r="P421" s="87">
        <f t="shared" si="192"/>
        <v>0</v>
      </c>
      <c r="Q421" s="87">
        <f t="shared" si="192"/>
        <v>0</v>
      </c>
      <c r="R421" s="23"/>
    </row>
    <row r="422" spans="1:18" s="36" customFormat="1" ht="25.5" hidden="1">
      <c r="A422" s="17"/>
      <c r="B422" s="85"/>
      <c r="C422" s="50" t="s">
        <v>11</v>
      </c>
      <c r="D422" s="86" t="s">
        <v>12</v>
      </c>
      <c r="E422" s="97">
        <v>150</v>
      </c>
      <c r="F422" s="111">
        <f>E422+SUM(G422:Q422)</f>
        <v>150</v>
      </c>
      <c r="G422" s="87"/>
      <c r="H422" s="87"/>
      <c r="I422" s="188"/>
      <c r="J422" s="88"/>
      <c r="K422" s="87"/>
      <c r="L422" s="87"/>
      <c r="M422" s="87"/>
      <c r="N422" s="203"/>
      <c r="O422" s="87"/>
      <c r="P422" s="87"/>
      <c r="Q422" s="87"/>
      <c r="R422" s="23"/>
    </row>
    <row r="423" spans="1:18" s="36" customFormat="1" ht="25.5" hidden="1">
      <c r="A423" s="17"/>
      <c r="B423" s="85" t="s">
        <v>304</v>
      </c>
      <c r="C423" s="50"/>
      <c r="D423" s="72" t="s">
        <v>306</v>
      </c>
      <c r="E423" s="97">
        <f>E424</f>
        <v>214.1</v>
      </c>
      <c r="F423" s="97">
        <f aca="true" t="shared" si="193" ref="F423:Q424">F424</f>
        <v>214.1</v>
      </c>
      <c r="G423" s="87">
        <f t="shared" si="193"/>
        <v>0</v>
      </c>
      <c r="H423" s="87">
        <f t="shared" si="193"/>
        <v>0</v>
      </c>
      <c r="I423" s="89">
        <f t="shared" si="193"/>
        <v>0</v>
      </c>
      <c r="J423" s="87">
        <f t="shared" si="193"/>
        <v>0</v>
      </c>
      <c r="K423" s="87">
        <f t="shared" si="193"/>
        <v>0</v>
      </c>
      <c r="L423" s="87">
        <f t="shared" si="193"/>
        <v>0</v>
      </c>
      <c r="M423" s="87">
        <f t="shared" si="193"/>
        <v>0</v>
      </c>
      <c r="N423" s="203">
        <f t="shared" si="193"/>
        <v>0</v>
      </c>
      <c r="O423" s="87">
        <f t="shared" si="193"/>
        <v>0</v>
      </c>
      <c r="P423" s="87">
        <f t="shared" si="193"/>
        <v>0</v>
      </c>
      <c r="Q423" s="87">
        <f t="shared" si="193"/>
        <v>0</v>
      </c>
      <c r="R423" s="23"/>
    </row>
    <row r="424" spans="1:18" s="36" customFormat="1" ht="12.75" hidden="1">
      <c r="A424" s="17"/>
      <c r="B424" s="85" t="s">
        <v>305</v>
      </c>
      <c r="C424" s="50"/>
      <c r="D424" s="72" t="s">
        <v>285</v>
      </c>
      <c r="E424" s="97">
        <f>E425</f>
        <v>214.1</v>
      </c>
      <c r="F424" s="97">
        <f t="shared" si="193"/>
        <v>214.1</v>
      </c>
      <c r="G424" s="87">
        <f t="shared" si="193"/>
        <v>0</v>
      </c>
      <c r="H424" s="87">
        <f t="shared" si="193"/>
        <v>0</v>
      </c>
      <c r="I424" s="89">
        <f t="shared" si="193"/>
        <v>0</v>
      </c>
      <c r="J424" s="87">
        <f t="shared" si="193"/>
        <v>0</v>
      </c>
      <c r="K424" s="87">
        <f t="shared" si="193"/>
        <v>0</v>
      </c>
      <c r="L424" s="87">
        <f t="shared" si="193"/>
        <v>0</v>
      </c>
      <c r="M424" s="87">
        <f t="shared" si="193"/>
        <v>0</v>
      </c>
      <c r="N424" s="203">
        <f t="shared" si="193"/>
        <v>0</v>
      </c>
      <c r="O424" s="87">
        <f t="shared" si="193"/>
        <v>0</v>
      </c>
      <c r="P424" s="87">
        <f t="shared" si="193"/>
        <v>0</v>
      </c>
      <c r="Q424" s="87">
        <f t="shared" si="193"/>
        <v>0</v>
      </c>
      <c r="R424" s="23"/>
    </row>
    <row r="425" spans="1:18" s="36" customFormat="1" ht="25.5" hidden="1">
      <c r="A425" s="17"/>
      <c r="B425" s="85"/>
      <c r="C425" s="50" t="s">
        <v>3</v>
      </c>
      <c r="D425" s="86" t="s">
        <v>98</v>
      </c>
      <c r="E425" s="97">
        <v>214.1</v>
      </c>
      <c r="F425" s="111">
        <f>E425+SUM(G425:Q425)</f>
        <v>214.1</v>
      </c>
      <c r="G425" s="87"/>
      <c r="H425" s="87"/>
      <c r="I425" s="188"/>
      <c r="J425" s="88"/>
      <c r="K425" s="87"/>
      <c r="L425" s="87"/>
      <c r="M425" s="87"/>
      <c r="N425" s="203"/>
      <c r="O425" s="87"/>
      <c r="P425" s="87"/>
      <c r="Q425" s="87"/>
      <c r="R425" s="23"/>
    </row>
    <row r="426" spans="1:17" s="23" customFormat="1" ht="48" customHeight="1" hidden="1">
      <c r="A426" s="5"/>
      <c r="B426" s="100" t="s">
        <v>315</v>
      </c>
      <c r="C426" s="50"/>
      <c r="D426" s="80" t="s">
        <v>128</v>
      </c>
      <c r="E426" s="97">
        <f aca="true" t="shared" si="194" ref="E426:Q427">E427</f>
        <v>3671.5000000000005</v>
      </c>
      <c r="F426" s="97">
        <f t="shared" si="194"/>
        <v>0</v>
      </c>
      <c r="G426" s="87">
        <f t="shared" si="194"/>
        <v>0</v>
      </c>
      <c r="H426" s="87">
        <f t="shared" si="194"/>
        <v>-3671.5000000000005</v>
      </c>
      <c r="I426" s="89">
        <f t="shared" si="194"/>
        <v>0</v>
      </c>
      <c r="J426" s="87">
        <f t="shared" si="194"/>
        <v>0</v>
      </c>
      <c r="K426" s="87">
        <f t="shared" si="194"/>
        <v>0</v>
      </c>
      <c r="L426" s="87">
        <f t="shared" si="194"/>
        <v>0</v>
      </c>
      <c r="M426" s="87">
        <f t="shared" si="194"/>
        <v>0</v>
      </c>
      <c r="N426" s="203">
        <f t="shared" si="194"/>
        <v>0</v>
      </c>
      <c r="O426" s="87">
        <f t="shared" si="194"/>
        <v>0</v>
      </c>
      <c r="P426" s="87">
        <f t="shared" si="194"/>
        <v>0</v>
      </c>
      <c r="Q426" s="87">
        <f t="shared" si="194"/>
        <v>0</v>
      </c>
    </row>
    <row r="427" spans="1:17" s="23" customFormat="1" ht="40.5" customHeight="1" hidden="1">
      <c r="A427" s="5"/>
      <c r="B427" s="85" t="s">
        <v>316</v>
      </c>
      <c r="C427" s="50"/>
      <c r="D427" s="72" t="s">
        <v>166</v>
      </c>
      <c r="E427" s="97">
        <f t="shared" si="194"/>
        <v>3671.5000000000005</v>
      </c>
      <c r="F427" s="97">
        <f t="shared" si="194"/>
        <v>0</v>
      </c>
      <c r="G427" s="87">
        <f t="shared" si="194"/>
        <v>0</v>
      </c>
      <c r="H427" s="87">
        <f t="shared" si="194"/>
        <v>-3671.5000000000005</v>
      </c>
      <c r="I427" s="89">
        <f t="shared" si="194"/>
        <v>0</v>
      </c>
      <c r="J427" s="87">
        <f t="shared" si="194"/>
        <v>0</v>
      </c>
      <c r="K427" s="87">
        <f t="shared" si="194"/>
        <v>0</v>
      </c>
      <c r="L427" s="87">
        <f t="shared" si="194"/>
        <v>0</v>
      </c>
      <c r="M427" s="87">
        <f t="shared" si="194"/>
        <v>0</v>
      </c>
      <c r="N427" s="203">
        <f t="shared" si="194"/>
        <v>0</v>
      </c>
      <c r="O427" s="87">
        <f t="shared" si="194"/>
        <v>0</v>
      </c>
      <c r="P427" s="87">
        <f t="shared" si="194"/>
        <v>0</v>
      </c>
      <c r="Q427" s="87">
        <f t="shared" si="194"/>
        <v>0</v>
      </c>
    </row>
    <row r="428" spans="1:17" s="23" customFormat="1" ht="35.25" customHeight="1" hidden="1">
      <c r="A428" s="5"/>
      <c r="B428" s="85" t="s">
        <v>317</v>
      </c>
      <c r="C428" s="50"/>
      <c r="D428" s="72" t="s">
        <v>167</v>
      </c>
      <c r="E428" s="97">
        <f>E429+E430+E431</f>
        <v>3671.5000000000005</v>
      </c>
      <c r="F428" s="97">
        <f aca="true" t="shared" si="195" ref="F428:Q428">F429+F430+F431</f>
        <v>0</v>
      </c>
      <c r="G428" s="87">
        <f t="shared" si="195"/>
        <v>0</v>
      </c>
      <c r="H428" s="87">
        <f t="shared" si="195"/>
        <v>-3671.5000000000005</v>
      </c>
      <c r="I428" s="89">
        <f t="shared" si="195"/>
        <v>0</v>
      </c>
      <c r="J428" s="87">
        <f t="shared" si="195"/>
        <v>0</v>
      </c>
      <c r="K428" s="87">
        <f t="shared" si="195"/>
        <v>0</v>
      </c>
      <c r="L428" s="87">
        <f t="shared" si="195"/>
        <v>0</v>
      </c>
      <c r="M428" s="87">
        <f t="shared" si="195"/>
        <v>0</v>
      </c>
      <c r="N428" s="203">
        <f t="shared" si="195"/>
        <v>0</v>
      </c>
      <c r="O428" s="87">
        <f t="shared" si="195"/>
        <v>0</v>
      </c>
      <c r="P428" s="87">
        <f t="shared" si="195"/>
        <v>0</v>
      </c>
      <c r="Q428" s="87">
        <f t="shared" si="195"/>
        <v>0</v>
      </c>
    </row>
    <row r="429" spans="1:17" s="23" customFormat="1" ht="58.5" customHeight="1" hidden="1">
      <c r="A429" s="5"/>
      <c r="B429" s="85"/>
      <c r="C429" s="50" t="s">
        <v>2</v>
      </c>
      <c r="D429" s="86" t="s">
        <v>97</v>
      </c>
      <c r="E429" s="97">
        <v>3341.3</v>
      </c>
      <c r="F429" s="111">
        <f>E429+SUM(G429:Q429)</f>
        <v>0</v>
      </c>
      <c r="G429" s="87"/>
      <c r="H429" s="87">
        <v>-3341.3</v>
      </c>
      <c r="I429" s="188"/>
      <c r="J429" s="88"/>
      <c r="K429" s="87"/>
      <c r="L429" s="97"/>
      <c r="M429" s="87"/>
      <c r="N429" s="203"/>
      <c r="O429" s="87"/>
      <c r="P429" s="87"/>
      <c r="Q429" s="87"/>
    </row>
    <row r="430" spans="1:17" s="23" customFormat="1" ht="48" customHeight="1" hidden="1">
      <c r="A430" s="5"/>
      <c r="B430" s="85"/>
      <c r="C430" s="50" t="s">
        <v>3</v>
      </c>
      <c r="D430" s="86" t="s">
        <v>98</v>
      </c>
      <c r="E430" s="97">
        <v>314.8</v>
      </c>
      <c r="F430" s="111">
        <f>E430+SUM(G430:Q430)</f>
        <v>0</v>
      </c>
      <c r="G430" s="87"/>
      <c r="H430" s="87">
        <v>-314.8</v>
      </c>
      <c r="I430" s="188"/>
      <c r="J430" s="88"/>
      <c r="K430" s="87"/>
      <c r="L430" s="87"/>
      <c r="M430" s="87"/>
      <c r="N430" s="203"/>
      <c r="O430" s="87"/>
      <c r="P430" s="87"/>
      <c r="Q430" s="87"/>
    </row>
    <row r="431" spans="1:17" s="23" customFormat="1" ht="12.75" hidden="1">
      <c r="A431" s="5"/>
      <c r="B431" s="85"/>
      <c r="C431" s="50" t="s">
        <v>4</v>
      </c>
      <c r="D431" s="86" t="s">
        <v>5</v>
      </c>
      <c r="E431" s="97">
        <v>15.4</v>
      </c>
      <c r="F431" s="111">
        <f>E431+SUM(G431:Q431)</f>
        <v>0</v>
      </c>
      <c r="G431" s="87"/>
      <c r="H431" s="87">
        <v>-15.4</v>
      </c>
      <c r="I431" s="188"/>
      <c r="J431" s="88"/>
      <c r="K431" s="87"/>
      <c r="L431" s="87"/>
      <c r="M431" s="87"/>
      <c r="N431" s="203"/>
      <c r="O431" s="87"/>
      <c r="P431" s="87"/>
      <c r="Q431" s="87"/>
    </row>
    <row r="432" spans="1:17" s="23" customFormat="1" ht="12" hidden="1">
      <c r="A432" s="5" t="s">
        <v>73</v>
      </c>
      <c r="B432" s="5"/>
      <c r="C432" s="5"/>
      <c r="D432" s="19" t="s">
        <v>74</v>
      </c>
      <c r="E432" s="145">
        <f aca="true" t="shared" si="196" ref="E432:Q433">E433</f>
        <v>1766.1999999999998</v>
      </c>
      <c r="F432" s="145">
        <f t="shared" si="196"/>
        <v>5421.74</v>
      </c>
      <c r="G432" s="24">
        <f t="shared" si="196"/>
        <v>0</v>
      </c>
      <c r="H432" s="24">
        <f t="shared" si="196"/>
        <v>3655.5400000000004</v>
      </c>
      <c r="I432" s="193">
        <f t="shared" si="196"/>
        <v>0</v>
      </c>
      <c r="J432" s="24">
        <f t="shared" si="196"/>
        <v>0</v>
      </c>
      <c r="K432" s="24">
        <f t="shared" si="196"/>
        <v>0</v>
      </c>
      <c r="L432" s="24">
        <f t="shared" si="196"/>
        <v>0</v>
      </c>
      <c r="M432" s="24">
        <f t="shared" si="196"/>
        <v>0</v>
      </c>
      <c r="N432" s="211">
        <f t="shared" si="196"/>
        <v>0</v>
      </c>
      <c r="O432" s="24">
        <f t="shared" si="196"/>
        <v>0</v>
      </c>
      <c r="P432" s="24">
        <f t="shared" si="196"/>
        <v>0</v>
      </c>
      <c r="Q432" s="24">
        <f t="shared" si="196"/>
        <v>0</v>
      </c>
    </row>
    <row r="433" spans="1:17" s="23" customFormat="1" ht="61.5" customHeight="1" hidden="1">
      <c r="A433" s="5"/>
      <c r="B433" s="82" t="s">
        <v>270</v>
      </c>
      <c r="C433" s="11"/>
      <c r="D433" s="79" t="s">
        <v>123</v>
      </c>
      <c r="E433" s="113">
        <f t="shared" si="196"/>
        <v>1766.1999999999998</v>
      </c>
      <c r="F433" s="113">
        <f t="shared" si="196"/>
        <v>5421.74</v>
      </c>
      <c r="G433" s="91">
        <f t="shared" si="196"/>
        <v>0</v>
      </c>
      <c r="H433" s="91">
        <f t="shared" si="196"/>
        <v>3655.5400000000004</v>
      </c>
      <c r="I433" s="95">
        <f t="shared" si="196"/>
        <v>0</v>
      </c>
      <c r="J433" s="91">
        <f t="shared" si="196"/>
        <v>0</v>
      </c>
      <c r="K433" s="91">
        <f t="shared" si="196"/>
        <v>0</v>
      </c>
      <c r="L433" s="91">
        <f t="shared" si="196"/>
        <v>0</v>
      </c>
      <c r="M433" s="91">
        <f t="shared" si="196"/>
        <v>0</v>
      </c>
      <c r="N433" s="158">
        <f t="shared" si="196"/>
        <v>0</v>
      </c>
      <c r="O433" s="91">
        <f t="shared" si="196"/>
        <v>0</v>
      </c>
      <c r="P433" s="91">
        <f t="shared" si="196"/>
        <v>0</v>
      </c>
      <c r="Q433" s="91">
        <f t="shared" si="196"/>
        <v>0</v>
      </c>
    </row>
    <row r="434" spans="1:18" s="23" customFormat="1" ht="54" customHeight="1" hidden="1">
      <c r="A434" s="17"/>
      <c r="B434" s="100" t="s">
        <v>315</v>
      </c>
      <c r="C434" s="50"/>
      <c r="D434" s="80" t="s">
        <v>128</v>
      </c>
      <c r="E434" s="97">
        <f>E440+E435</f>
        <v>1766.1999999999998</v>
      </c>
      <c r="F434" s="97">
        <f aca="true" t="shared" si="197" ref="F434:Q434">F440+F435</f>
        <v>5421.74</v>
      </c>
      <c r="G434" s="97">
        <f t="shared" si="197"/>
        <v>0</v>
      </c>
      <c r="H434" s="97">
        <f t="shared" si="197"/>
        <v>3655.5400000000004</v>
      </c>
      <c r="I434" s="97">
        <f t="shared" si="197"/>
        <v>0</v>
      </c>
      <c r="J434" s="97">
        <f t="shared" si="197"/>
        <v>0</v>
      </c>
      <c r="K434" s="97">
        <f t="shared" si="197"/>
        <v>0</v>
      </c>
      <c r="L434" s="97">
        <f t="shared" si="197"/>
        <v>0</v>
      </c>
      <c r="M434" s="97">
        <f t="shared" si="197"/>
        <v>0</v>
      </c>
      <c r="N434" s="97">
        <f t="shared" si="197"/>
        <v>0</v>
      </c>
      <c r="O434" s="97">
        <f t="shared" si="197"/>
        <v>0</v>
      </c>
      <c r="P434" s="97">
        <f t="shared" si="197"/>
        <v>0</v>
      </c>
      <c r="Q434" s="97">
        <f t="shared" si="197"/>
        <v>0</v>
      </c>
      <c r="R434" s="22"/>
    </row>
    <row r="435" spans="1:18" s="23" customFormat="1" ht="39" customHeight="1" hidden="1">
      <c r="A435" s="17"/>
      <c r="B435" s="85" t="s">
        <v>316</v>
      </c>
      <c r="C435" s="50"/>
      <c r="D435" s="72" t="s">
        <v>166</v>
      </c>
      <c r="E435" s="97">
        <f>E436</f>
        <v>0</v>
      </c>
      <c r="F435" s="97">
        <f aca="true" t="shared" si="198" ref="F435:Q435">F436</f>
        <v>3655.5400000000004</v>
      </c>
      <c r="G435" s="97">
        <f t="shared" si="198"/>
        <v>0</v>
      </c>
      <c r="H435" s="97">
        <f t="shared" si="198"/>
        <v>3655.5400000000004</v>
      </c>
      <c r="I435" s="97">
        <f t="shared" si="198"/>
        <v>0</v>
      </c>
      <c r="J435" s="97">
        <f t="shared" si="198"/>
        <v>0</v>
      </c>
      <c r="K435" s="97">
        <f t="shared" si="198"/>
        <v>0</v>
      </c>
      <c r="L435" s="97">
        <f t="shared" si="198"/>
        <v>0</v>
      </c>
      <c r="M435" s="97">
        <f t="shared" si="198"/>
        <v>0</v>
      </c>
      <c r="N435" s="97">
        <f t="shared" si="198"/>
        <v>0</v>
      </c>
      <c r="O435" s="97">
        <f t="shared" si="198"/>
        <v>0</v>
      </c>
      <c r="P435" s="97">
        <f t="shared" si="198"/>
        <v>0</v>
      </c>
      <c r="Q435" s="97">
        <f t="shared" si="198"/>
        <v>0</v>
      </c>
      <c r="R435" s="22"/>
    </row>
    <row r="436" spans="1:18" s="23" customFormat="1" ht="32.25" customHeight="1" hidden="1">
      <c r="A436" s="17"/>
      <c r="B436" s="85" t="s">
        <v>317</v>
      </c>
      <c r="C436" s="50"/>
      <c r="D436" s="72" t="s">
        <v>167</v>
      </c>
      <c r="E436" s="97">
        <f>E437+E438+E439</f>
        <v>0</v>
      </c>
      <c r="F436" s="97">
        <f aca="true" t="shared" si="199" ref="F436:Q436">F437+F438+F439</f>
        <v>3655.5400000000004</v>
      </c>
      <c r="G436" s="97">
        <f t="shared" si="199"/>
        <v>0</v>
      </c>
      <c r="H436" s="97">
        <f t="shared" si="199"/>
        <v>3655.5400000000004</v>
      </c>
      <c r="I436" s="97">
        <f t="shared" si="199"/>
        <v>0</v>
      </c>
      <c r="J436" s="97">
        <f t="shared" si="199"/>
        <v>0</v>
      </c>
      <c r="K436" s="97">
        <f t="shared" si="199"/>
        <v>0</v>
      </c>
      <c r="L436" s="97">
        <f t="shared" si="199"/>
        <v>0</v>
      </c>
      <c r="M436" s="97">
        <f t="shared" si="199"/>
        <v>0</v>
      </c>
      <c r="N436" s="97">
        <f t="shared" si="199"/>
        <v>0</v>
      </c>
      <c r="O436" s="97">
        <f t="shared" si="199"/>
        <v>0</v>
      </c>
      <c r="P436" s="97">
        <f t="shared" si="199"/>
        <v>0</v>
      </c>
      <c r="Q436" s="97">
        <f t="shared" si="199"/>
        <v>0</v>
      </c>
      <c r="R436" s="22"/>
    </row>
    <row r="437" spans="1:18" s="23" customFormat="1" ht="54" customHeight="1" hidden="1">
      <c r="A437" s="17"/>
      <c r="B437" s="85"/>
      <c r="C437" s="50" t="s">
        <v>2</v>
      </c>
      <c r="D437" s="86" t="s">
        <v>97</v>
      </c>
      <c r="E437" s="97"/>
      <c r="F437" s="111">
        <f>E437+SUM(G437:Q437)</f>
        <v>3341.3</v>
      </c>
      <c r="G437" s="87"/>
      <c r="H437" s="87">
        <v>3341.3</v>
      </c>
      <c r="I437" s="89"/>
      <c r="J437" s="87"/>
      <c r="K437" s="87"/>
      <c r="L437" s="87"/>
      <c r="M437" s="87"/>
      <c r="N437" s="203"/>
      <c r="O437" s="87"/>
      <c r="P437" s="87"/>
      <c r="Q437" s="87"/>
      <c r="R437" s="22"/>
    </row>
    <row r="438" spans="1:18" s="23" customFormat="1" ht="27" customHeight="1" hidden="1">
      <c r="A438" s="17"/>
      <c r="B438" s="85"/>
      <c r="C438" s="50" t="s">
        <v>3</v>
      </c>
      <c r="D438" s="86" t="s">
        <v>98</v>
      </c>
      <c r="E438" s="97"/>
      <c r="F438" s="111">
        <f>E438+SUM(G438:Q438)</f>
        <v>298.84000000000003</v>
      </c>
      <c r="G438" s="87"/>
      <c r="H438" s="87">
        <f>314.8-15.96</f>
        <v>298.84000000000003</v>
      </c>
      <c r="I438" s="89"/>
      <c r="J438" s="87"/>
      <c r="K438" s="87"/>
      <c r="L438" s="87"/>
      <c r="M438" s="87"/>
      <c r="N438" s="203"/>
      <c r="O438" s="87"/>
      <c r="P438" s="87"/>
      <c r="Q438" s="87"/>
      <c r="R438" s="22"/>
    </row>
    <row r="439" spans="1:18" s="23" customFormat="1" ht="21.75" customHeight="1" hidden="1">
      <c r="A439" s="17"/>
      <c r="B439" s="85"/>
      <c r="C439" s="50" t="s">
        <v>4</v>
      </c>
      <c r="D439" s="86" t="s">
        <v>5</v>
      </c>
      <c r="E439" s="97"/>
      <c r="F439" s="111">
        <f>E439+SUM(G439:Q439)</f>
        <v>15.4</v>
      </c>
      <c r="G439" s="87"/>
      <c r="H439" s="87">
        <v>15.4</v>
      </c>
      <c r="I439" s="89"/>
      <c r="J439" s="87"/>
      <c r="K439" s="87"/>
      <c r="L439" s="87"/>
      <c r="M439" s="87"/>
      <c r="N439" s="203"/>
      <c r="O439" s="87"/>
      <c r="P439" s="87"/>
      <c r="Q439" s="87"/>
      <c r="R439" s="22"/>
    </row>
    <row r="440" spans="1:17" s="23" customFormat="1" ht="25.5" hidden="1">
      <c r="A440" s="5"/>
      <c r="B440" s="85" t="s">
        <v>319</v>
      </c>
      <c r="C440" s="50"/>
      <c r="D440" s="72" t="s">
        <v>502</v>
      </c>
      <c r="E440" s="97">
        <f aca="true" t="shared" si="200" ref="E440:Q440">E441</f>
        <v>1766.1999999999998</v>
      </c>
      <c r="F440" s="97">
        <f t="shared" si="200"/>
        <v>1766.1999999999998</v>
      </c>
      <c r="G440" s="87">
        <f t="shared" si="200"/>
        <v>0</v>
      </c>
      <c r="H440" s="87">
        <f t="shared" si="200"/>
        <v>0</v>
      </c>
      <c r="I440" s="89">
        <f t="shared" si="200"/>
        <v>0</v>
      </c>
      <c r="J440" s="87">
        <f t="shared" si="200"/>
        <v>0</v>
      </c>
      <c r="K440" s="87">
        <f t="shared" si="200"/>
        <v>0</v>
      </c>
      <c r="L440" s="87">
        <f t="shared" si="200"/>
        <v>0</v>
      </c>
      <c r="M440" s="87">
        <f t="shared" si="200"/>
        <v>0</v>
      </c>
      <c r="N440" s="203">
        <f t="shared" si="200"/>
        <v>0</v>
      </c>
      <c r="O440" s="87">
        <f t="shared" si="200"/>
        <v>0</v>
      </c>
      <c r="P440" s="87">
        <f t="shared" si="200"/>
        <v>0</v>
      </c>
      <c r="Q440" s="87">
        <f t="shared" si="200"/>
        <v>0</v>
      </c>
    </row>
    <row r="441" spans="1:17" s="23" customFormat="1" ht="25.5" hidden="1">
      <c r="A441" s="5"/>
      <c r="B441" s="85" t="s">
        <v>318</v>
      </c>
      <c r="C441" s="50"/>
      <c r="D441" s="72" t="s">
        <v>275</v>
      </c>
      <c r="E441" s="97">
        <f>E442+E443</f>
        <v>1766.1999999999998</v>
      </c>
      <c r="F441" s="97">
        <f aca="true" t="shared" si="201" ref="F441:Q441">F442+F443</f>
        <v>1766.1999999999998</v>
      </c>
      <c r="G441" s="87">
        <f t="shared" si="201"/>
        <v>0</v>
      </c>
      <c r="H441" s="87">
        <f t="shared" si="201"/>
        <v>0</v>
      </c>
      <c r="I441" s="89">
        <f t="shared" si="201"/>
        <v>0</v>
      </c>
      <c r="J441" s="87">
        <f t="shared" si="201"/>
        <v>0</v>
      </c>
      <c r="K441" s="87">
        <f t="shared" si="201"/>
        <v>0</v>
      </c>
      <c r="L441" s="87">
        <f t="shared" si="201"/>
        <v>0</v>
      </c>
      <c r="M441" s="87">
        <f t="shared" si="201"/>
        <v>0</v>
      </c>
      <c r="N441" s="203">
        <f t="shared" si="201"/>
        <v>0</v>
      </c>
      <c r="O441" s="87">
        <f t="shared" si="201"/>
        <v>0</v>
      </c>
      <c r="P441" s="87">
        <f t="shared" si="201"/>
        <v>0</v>
      </c>
      <c r="Q441" s="87">
        <f t="shared" si="201"/>
        <v>0</v>
      </c>
    </row>
    <row r="442" spans="1:17" s="23" customFormat="1" ht="51" hidden="1">
      <c r="A442" s="5"/>
      <c r="B442" s="85"/>
      <c r="C442" s="50" t="s">
        <v>2</v>
      </c>
      <c r="D442" s="86" t="s">
        <v>97</v>
      </c>
      <c r="E442" s="97">
        <v>1570.6</v>
      </c>
      <c r="F442" s="111">
        <f>E442+SUM(G442:Q442)</f>
        <v>1570.6</v>
      </c>
      <c r="G442" s="87"/>
      <c r="H442" s="87"/>
      <c r="I442" s="188"/>
      <c r="J442" s="88"/>
      <c r="K442" s="87"/>
      <c r="L442" s="87"/>
      <c r="M442" s="87"/>
      <c r="N442" s="203"/>
      <c r="O442" s="87"/>
      <c r="P442" s="87"/>
      <c r="Q442" s="87"/>
    </row>
    <row r="443" spans="1:17" s="23" customFormat="1" ht="25.5" hidden="1">
      <c r="A443" s="5"/>
      <c r="B443" s="85"/>
      <c r="C443" s="50" t="s">
        <v>3</v>
      </c>
      <c r="D443" s="86" t="s">
        <v>98</v>
      </c>
      <c r="E443" s="111">
        <v>195.6</v>
      </c>
      <c r="F443" s="111">
        <f>E443+SUM(G443:Q443)</f>
        <v>195.6</v>
      </c>
      <c r="G443" s="83"/>
      <c r="H443" s="83"/>
      <c r="I443" s="189"/>
      <c r="J443" s="84"/>
      <c r="K443" s="83"/>
      <c r="L443" s="83"/>
      <c r="M443" s="83"/>
      <c r="N443" s="207"/>
      <c r="O443" s="83"/>
      <c r="P443" s="83"/>
      <c r="Q443" s="83"/>
    </row>
    <row r="444" spans="1:18" s="22" customFormat="1" ht="12" hidden="1">
      <c r="A444" s="5" t="s">
        <v>75</v>
      </c>
      <c r="B444" s="16"/>
      <c r="C444" s="5"/>
      <c r="D444" s="13" t="s">
        <v>87</v>
      </c>
      <c r="E444" s="145">
        <f>E445</f>
        <v>25386</v>
      </c>
      <c r="F444" s="145">
        <f>F445</f>
        <v>25546</v>
      </c>
      <c r="G444" s="24">
        <f aca="true" t="shared" si="202" ref="G444:M444">G445</f>
        <v>0</v>
      </c>
      <c r="H444" s="24">
        <f t="shared" si="202"/>
        <v>160</v>
      </c>
      <c r="I444" s="193">
        <f t="shared" si="202"/>
        <v>0</v>
      </c>
      <c r="J444" s="24">
        <f t="shared" si="202"/>
        <v>0</v>
      </c>
      <c r="K444" s="24">
        <f t="shared" si="202"/>
        <v>0</v>
      </c>
      <c r="L444" s="24">
        <f t="shared" si="202"/>
        <v>0</v>
      </c>
      <c r="M444" s="24">
        <f t="shared" si="202"/>
        <v>0</v>
      </c>
      <c r="N444" s="211">
        <f>N445</f>
        <v>0</v>
      </c>
      <c r="O444" s="24">
        <f>O445</f>
        <v>0</v>
      </c>
      <c r="P444" s="24">
        <f>P445</f>
        <v>0</v>
      </c>
      <c r="Q444" s="24">
        <f>Q445</f>
        <v>0</v>
      </c>
      <c r="R444" s="23"/>
    </row>
    <row r="445" spans="1:18" s="22" customFormat="1" ht="12" hidden="1">
      <c r="A445" s="5" t="s">
        <v>76</v>
      </c>
      <c r="B445" s="16"/>
      <c r="C445" s="5"/>
      <c r="D445" s="13" t="s">
        <v>77</v>
      </c>
      <c r="E445" s="145">
        <f aca="true" t="shared" si="203" ref="E445:Q445">E446+E450</f>
        <v>25386</v>
      </c>
      <c r="F445" s="145">
        <f t="shared" si="203"/>
        <v>25546</v>
      </c>
      <c r="G445" s="24">
        <f t="shared" si="203"/>
        <v>0</v>
      </c>
      <c r="H445" s="24">
        <f t="shared" si="203"/>
        <v>160</v>
      </c>
      <c r="I445" s="193">
        <f t="shared" si="203"/>
        <v>0</v>
      </c>
      <c r="J445" s="24">
        <f t="shared" si="203"/>
        <v>0</v>
      </c>
      <c r="K445" s="24">
        <f t="shared" si="203"/>
        <v>0</v>
      </c>
      <c r="L445" s="24">
        <f t="shared" si="203"/>
        <v>0</v>
      </c>
      <c r="M445" s="24">
        <f t="shared" si="203"/>
        <v>0</v>
      </c>
      <c r="N445" s="211">
        <f t="shared" si="203"/>
        <v>0</v>
      </c>
      <c r="O445" s="24">
        <f t="shared" si="203"/>
        <v>0</v>
      </c>
      <c r="P445" s="24">
        <f t="shared" si="203"/>
        <v>0</v>
      </c>
      <c r="Q445" s="24">
        <f t="shared" si="203"/>
        <v>0</v>
      </c>
      <c r="R445" s="23"/>
    </row>
    <row r="446" spans="1:17" s="23" customFormat="1" ht="51" hidden="1">
      <c r="A446" s="5"/>
      <c r="B446" s="82" t="s">
        <v>193</v>
      </c>
      <c r="C446" s="11"/>
      <c r="D446" s="79" t="s">
        <v>113</v>
      </c>
      <c r="E446" s="112">
        <f aca="true" t="shared" si="204" ref="E446:Q448">E447</f>
        <v>0</v>
      </c>
      <c r="F446" s="112">
        <f t="shared" si="204"/>
        <v>0</v>
      </c>
      <c r="G446" s="90">
        <f t="shared" si="204"/>
        <v>0</v>
      </c>
      <c r="H446" s="90">
        <f t="shared" si="204"/>
        <v>0</v>
      </c>
      <c r="I446" s="191">
        <f t="shared" si="204"/>
        <v>0</v>
      </c>
      <c r="J446" s="90">
        <f t="shared" si="204"/>
        <v>0</v>
      </c>
      <c r="K446" s="90">
        <f t="shared" si="204"/>
        <v>0</v>
      </c>
      <c r="L446" s="90">
        <f t="shared" si="204"/>
        <v>0</v>
      </c>
      <c r="M446" s="90">
        <f t="shared" si="204"/>
        <v>0</v>
      </c>
      <c r="N446" s="209">
        <f t="shared" si="204"/>
        <v>0</v>
      </c>
      <c r="O446" s="90">
        <f t="shared" si="204"/>
        <v>0</v>
      </c>
      <c r="P446" s="90">
        <f t="shared" si="204"/>
        <v>0</v>
      </c>
      <c r="Q446" s="90">
        <f t="shared" si="204"/>
        <v>0</v>
      </c>
    </row>
    <row r="447" spans="1:17" s="23" customFormat="1" ht="51" hidden="1">
      <c r="A447" s="5"/>
      <c r="B447" s="100" t="s">
        <v>194</v>
      </c>
      <c r="C447" s="50"/>
      <c r="D447" s="80" t="s">
        <v>196</v>
      </c>
      <c r="E447" s="111">
        <f t="shared" si="204"/>
        <v>0</v>
      </c>
      <c r="F447" s="111">
        <f t="shared" si="204"/>
        <v>0</v>
      </c>
      <c r="G447" s="83">
        <f t="shared" si="204"/>
        <v>0</v>
      </c>
      <c r="H447" s="83">
        <f t="shared" si="204"/>
        <v>0</v>
      </c>
      <c r="I447" s="96">
        <f t="shared" si="204"/>
        <v>0</v>
      </c>
      <c r="J447" s="83">
        <f t="shared" si="204"/>
        <v>0</v>
      </c>
      <c r="K447" s="83">
        <f t="shared" si="204"/>
        <v>0</v>
      </c>
      <c r="L447" s="83">
        <f t="shared" si="204"/>
        <v>0</v>
      </c>
      <c r="M447" s="83">
        <f t="shared" si="204"/>
        <v>0</v>
      </c>
      <c r="N447" s="207">
        <f t="shared" si="204"/>
        <v>0</v>
      </c>
      <c r="O447" s="83">
        <f t="shared" si="204"/>
        <v>0</v>
      </c>
      <c r="P447" s="83">
        <f t="shared" si="204"/>
        <v>0</v>
      </c>
      <c r="Q447" s="83">
        <f t="shared" si="204"/>
        <v>0</v>
      </c>
    </row>
    <row r="448" spans="1:17" s="23" customFormat="1" ht="48.75" customHeight="1" hidden="1">
      <c r="A448" s="5"/>
      <c r="B448" s="85" t="s">
        <v>195</v>
      </c>
      <c r="C448" s="50"/>
      <c r="D448" s="72" t="s">
        <v>197</v>
      </c>
      <c r="E448" s="111">
        <f t="shared" si="204"/>
        <v>0</v>
      </c>
      <c r="F448" s="111">
        <f t="shared" si="204"/>
        <v>0</v>
      </c>
      <c r="G448" s="83">
        <f t="shared" si="204"/>
        <v>0</v>
      </c>
      <c r="H448" s="83">
        <f t="shared" si="204"/>
        <v>0</v>
      </c>
      <c r="I448" s="96">
        <f t="shared" si="204"/>
        <v>0</v>
      </c>
      <c r="J448" s="83">
        <f t="shared" si="204"/>
        <v>0</v>
      </c>
      <c r="K448" s="83">
        <f t="shared" si="204"/>
        <v>0</v>
      </c>
      <c r="L448" s="83">
        <f t="shared" si="204"/>
        <v>0</v>
      </c>
      <c r="M448" s="83">
        <f t="shared" si="204"/>
        <v>0</v>
      </c>
      <c r="N448" s="207">
        <f t="shared" si="204"/>
        <v>0</v>
      </c>
      <c r="O448" s="83">
        <f t="shared" si="204"/>
        <v>0</v>
      </c>
      <c r="P448" s="83">
        <f t="shared" si="204"/>
        <v>0</v>
      </c>
      <c r="Q448" s="83">
        <f t="shared" si="204"/>
        <v>0</v>
      </c>
    </row>
    <row r="449" spans="1:17" s="23" customFormat="1" ht="25.5" hidden="1">
      <c r="A449" s="5"/>
      <c r="B449" s="85"/>
      <c r="C449" s="50" t="s">
        <v>11</v>
      </c>
      <c r="D449" s="86" t="s">
        <v>12</v>
      </c>
      <c r="E449" s="111"/>
      <c r="F449" s="111">
        <f>E449+SUM(G449:Q449)</f>
        <v>0</v>
      </c>
      <c r="G449" s="83"/>
      <c r="H449" s="83"/>
      <c r="I449" s="189"/>
      <c r="J449" s="84"/>
      <c r="K449" s="83"/>
      <c r="L449" s="83"/>
      <c r="M449" s="83"/>
      <c r="N449" s="207"/>
      <c r="O449" s="83"/>
      <c r="P449" s="83"/>
      <c r="Q449" s="83"/>
    </row>
    <row r="450" spans="1:17" s="23" customFormat="1" ht="70.5" customHeight="1" hidden="1">
      <c r="A450" s="17"/>
      <c r="B450" s="82" t="s">
        <v>270</v>
      </c>
      <c r="C450" s="11"/>
      <c r="D450" s="79" t="s">
        <v>123</v>
      </c>
      <c r="E450" s="113">
        <f>E451+E467+E471</f>
        <v>25386</v>
      </c>
      <c r="F450" s="113">
        <f aca="true" t="shared" si="205" ref="F450:Q450">F451+F467+F471</f>
        <v>25546</v>
      </c>
      <c r="G450" s="113">
        <f t="shared" si="205"/>
        <v>0</v>
      </c>
      <c r="H450" s="113">
        <f t="shared" si="205"/>
        <v>160</v>
      </c>
      <c r="I450" s="165">
        <f t="shared" si="205"/>
        <v>0</v>
      </c>
      <c r="J450" s="113">
        <f t="shared" si="205"/>
        <v>0</v>
      </c>
      <c r="K450" s="113">
        <f t="shared" si="205"/>
        <v>0</v>
      </c>
      <c r="L450" s="113">
        <f t="shared" si="205"/>
        <v>0</v>
      </c>
      <c r="M450" s="113">
        <f t="shared" si="205"/>
        <v>0</v>
      </c>
      <c r="N450" s="204">
        <f t="shared" si="205"/>
        <v>0</v>
      </c>
      <c r="O450" s="113">
        <f t="shared" si="205"/>
        <v>0</v>
      </c>
      <c r="P450" s="113">
        <f t="shared" si="205"/>
        <v>0</v>
      </c>
      <c r="Q450" s="113">
        <f t="shared" si="205"/>
        <v>0</v>
      </c>
    </row>
    <row r="451" spans="1:17" s="23" customFormat="1" ht="12.75" hidden="1">
      <c r="A451" s="17"/>
      <c r="B451" s="100" t="s">
        <v>271</v>
      </c>
      <c r="C451" s="50"/>
      <c r="D451" s="80" t="s">
        <v>124</v>
      </c>
      <c r="E451" s="97">
        <f>E452+E455+E458+E461+E464</f>
        <v>23758.8</v>
      </c>
      <c r="F451" s="97">
        <f aca="true" t="shared" si="206" ref="F451:Q451">F452+F455+F458+F461+F464</f>
        <v>23758.8</v>
      </c>
      <c r="G451" s="97">
        <f t="shared" si="206"/>
        <v>0</v>
      </c>
      <c r="H451" s="97">
        <f t="shared" si="206"/>
        <v>0</v>
      </c>
      <c r="I451" s="114">
        <f t="shared" si="206"/>
        <v>0</v>
      </c>
      <c r="J451" s="97">
        <f t="shared" si="206"/>
        <v>0</v>
      </c>
      <c r="K451" s="97">
        <f t="shared" si="206"/>
        <v>0</v>
      </c>
      <c r="L451" s="97">
        <f t="shared" si="206"/>
        <v>0</v>
      </c>
      <c r="M451" s="97">
        <f t="shared" si="206"/>
        <v>0</v>
      </c>
      <c r="N451" s="205">
        <f t="shared" si="206"/>
        <v>0</v>
      </c>
      <c r="O451" s="97">
        <f t="shared" si="206"/>
        <v>0</v>
      </c>
      <c r="P451" s="97">
        <f t="shared" si="206"/>
        <v>0</v>
      </c>
      <c r="Q451" s="97">
        <f t="shared" si="206"/>
        <v>0</v>
      </c>
    </row>
    <row r="452" spans="1:17" s="23" customFormat="1" ht="38.25" hidden="1">
      <c r="A452" s="17"/>
      <c r="B452" s="85" t="s">
        <v>272</v>
      </c>
      <c r="C452" s="50"/>
      <c r="D452" s="72" t="s">
        <v>274</v>
      </c>
      <c r="E452" s="97">
        <f>E453</f>
        <v>10124.6</v>
      </c>
      <c r="F452" s="97">
        <f>F453</f>
        <v>10124.6</v>
      </c>
      <c r="G452" s="87">
        <f aca="true" t="shared" si="207" ref="F452:Q453">G453</f>
        <v>0</v>
      </c>
      <c r="H452" s="87">
        <f t="shared" si="207"/>
        <v>0</v>
      </c>
      <c r="I452" s="89">
        <f t="shared" si="207"/>
        <v>0</v>
      </c>
      <c r="J452" s="87">
        <f t="shared" si="207"/>
        <v>0</v>
      </c>
      <c r="K452" s="87">
        <f t="shared" si="207"/>
        <v>0</v>
      </c>
      <c r="L452" s="87">
        <f t="shared" si="207"/>
        <v>0</v>
      </c>
      <c r="M452" s="87">
        <f t="shared" si="207"/>
        <v>0</v>
      </c>
      <c r="N452" s="203">
        <f t="shared" si="207"/>
        <v>0</v>
      </c>
      <c r="O452" s="87">
        <f t="shared" si="207"/>
        <v>0</v>
      </c>
      <c r="P452" s="87">
        <f t="shared" si="207"/>
        <v>0</v>
      </c>
      <c r="Q452" s="87">
        <f t="shared" si="207"/>
        <v>0</v>
      </c>
    </row>
    <row r="453" spans="1:17" s="23" customFormat="1" ht="25.5" hidden="1">
      <c r="A453" s="17"/>
      <c r="B453" s="85" t="s">
        <v>273</v>
      </c>
      <c r="C453" s="50"/>
      <c r="D453" s="72" t="s">
        <v>275</v>
      </c>
      <c r="E453" s="97">
        <f>E454</f>
        <v>10124.6</v>
      </c>
      <c r="F453" s="97">
        <f t="shared" si="207"/>
        <v>10124.6</v>
      </c>
      <c r="G453" s="87">
        <f t="shared" si="207"/>
        <v>0</v>
      </c>
      <c r="H453" s="87">
        <f t="shared" si="207"/>
        <v>0</v>
      </c>
      <c r="I453" s="89">
        <f t="shared" si="207"/>
        <v>0</v>
      </c>
      <c r="J453" s="87">
        <f t="shared" si="207"/>
        <v>0</v>
      </c>
      <c r="K453" s="87">
        <f t="shared" si="207"/>
        <v>0</v>
      </c>
      <c r="L453" s="87">
        <f t="shared" si="207"/>
        <v>0</v>
      </c>
      <c r="M453" s="87">
        <f t="shared" si="207"/>
        <v>0</v>
      </c>
      <c r="N453" s="203">
        <f t="shared" si="207"/>
        <v>0</v>
      </c>
      <c r="O453" s="87">
        <f t="shared" si="207"/>
        <v>0</v>
      </c>
      <c r="P453" s="87">
        <f t="shared" si="207"/>
        <v>0</v>
      </c>
      <c r="Q453" s="87">
        <f t="shared" si="207"/>
        <v>0</v>
      </c>
    </row>
    <row r="454" spans="1:17" s="23" customFormat="1" ht="25.5" hidden="1">
      <c r="A454" s="17"/>
      <c r="B454" s="85"/>
      <c r="C454" s="50" t="s">
        <v>11</v>
      </c>
      <c r="D454" s="86" t="s">
        <v>12</v>
      </c>
      <c r="E454" s="97">
        <v>10124.6</v>
      </c>
      <c r="F454" s="111">
        <f>E454+SUM(G454:Q454)</f>
        <v>10124.6</v>
      </c>
      <c r="G454" s="87"/>
      <c r="H454" s="87"/>
      <c r="I454" s="188"/>
      <c r="J454" s="88"/>
      <c r="K454" s="87"/>
      <c r="L454" s="89"/>
      <c r="M454" s="87">
        <f>-13.9876+13.9876</f>
        <v>0</v>
      </c>
      <c r="N454" s="203"/>
      <c r="O454" s="87"/>
      <c r="P454" s="87"/>
      <c r="Q454" s="87"/>
    </row>
    <row r="455" spans="1:17" s="23" customFormat="1" ht="38.25" hidden="1">
      <c r="A455" s="17"/>
      <c r="B455" s="85" t="s">
        <v>276</v>
      </c>
      <c r="C455" s="50"/>
      <c r="D455" s="86" t="s">
        <v>278</v>
      </c>
      <c r="E455" s="97">
        <f>E456</f>
        <v>6519.9</v>
      </c>
      <c r="F455" s="97">
        <f aca="true" t="shared" si="208" ref="F455:Q456">F456</f>
        <v>6519.9</v>
      </c>
      <c r="G455" s="87">
        <f t="shared" si="208"/>
        <v>0</v>
      </c>
      <c r="H455" s="87">
        <f t="shared" si="208"/>
        <v>0</v>
      </c>
      <c r="I455" s="89">
        <f t="shared" si="208"/>
        <v>0</v>
      </c>
      <c r="J455" s="87">
        <f t="shared" si="208"/>
        <v>0</v>
      </c>
      <c r="K455" s="87">
        <f t="shared" si="208"/>
        <v>0</v>
      </c>
      <c r="L455" s="87">
        <f t="shared" si="208"/>
        <v>0</v>
      </c>
      <c r="M455" s="87">
        <f t="shared" si="208"/>
        <v>0</v>
      </c>
      <c r="N455" s="203">
        <f t="shared" si="208"/>
        <v>0</v>
      </c>
      <c r="O455" s="87">
        <f t="shared" si="208"/>
        <v>0</v>
      </c>
      <c r="P455" s="87">
        <f t="shared" si="208"/>
        <v>0</v>
      </c>
      <c r="Q455" s="87">
        <f t="shared" si="208"/>
        <v>0</v>
      </c>
    </row>
    <row r="456" spans="1:17" s="23" customFormat="1" ht="25.5" hidden="1">
      <c r="A456" s="17"/>
      <c r="B456" s="50" t="s">
        <v>277</v>
      </c>
      <c r="C456" s="50"/>
      <c r="D456" s="72" t="s">
        <v>275</v>
      </c>
      <c r="E456" s="97">
        <f>E457</f>
        <v>6519.9</v>
      </c>
      <c r="F456" s="97">
        <f t="shared" si="208"/>
        <v>6519.9</v>
      </c>
      <c r="G456" s="87">
        <f t="shared" si="208"/>
        <v>0</v>
      </c>
      <c r="H456" s="87">
        <f t="shared" si="208"/>
        <v>0</v>
      </c>
      <c r="I456" s="89">
        <f t="shared" si="208"/>
        <v>0</v>
      </c>
      <c r="J456" s="87">
        <f t="shared" si="208"/>
        <v>0</v>
      </c>
      <c r="K456" s="87">
        <f t="shared" si="208"/>
        <v>0</v>
      </c>
      <c r="L456" s="87">
        <f t="shared" si="208"/>
        <v>0</v>
      </c>
      <c r="M456" s="87">
        <f t="shared" si="208"/>
        <v>0</v>
      </c>
      <c r="N456" s="203">
        <f t="shared" si="208"/>
        <v>0</v>
      </c>
      <c r="O456" s="87">
        <f t="shared" si="208"/>
        <v>0</v>
      </c>
      <c r="P456" s="87">
        <f t="shared" si="208"/>
        <v>0</v>
      </c>
      <c r="Q456" s="87">
        <f t="shared" si="208"/>
        <v>0</v>
      </c>
    </row>
    <row r="457" spans="1:17" s="23" customFormat="1" ht="25.5" hidden="1">
      <c r="A457" s="17"/>
      <c r="B457" s="85"/>
      <c r="C457" s="50" t="s">
        <v>11</v>
      </c>
      <c r="D457" s="86" t="s">
        <v>12</v>
      </c>
      <c r="E457" s="97">
        <f>3697.2+2822.7</f>
        <v>6519.9</v>
      </c>
      <c r="F457" s="111">
        <f>E457+SUM(G457:Q457)</f>
        <v>6519.9</v>
      </c>
      <c r="G457" s="87"/>
      <c r="H457" s="87"/>
      <c r="I457" s="188"/>
      <c r="J457" s="88"/>
      <c r="K457" s="87"/>
      <c r="L457" s="87"/>
      <c r="M457" s="87"/>
      <c r="N457" s="203"/>
      <c r="O457" s="87"/>
      <c r="P457" s="87"/>
      <c r="Q457" s="87"/>
    </row>
    <row r="458" spans="1:17" s="23" customFormat="1" ht="38.25" hidden="1">
      <c r="A458" s="17"/>
      <c r="B458" s="85" t="s">
        <v>279</v>
      </c>
      <c r="C458" s="50"/>
      <c r="D458" s="72" t="s">
        <v>281</v>
      </c>
      <c r="E458" s="97">
        <f>E459</f>
        <v>6074</v>
      </c>
      <c r="F458" s="97">
        <f aca="true" t="shared" si="209" ref="F458:Q459">F459</f>
        <v>6074</v>
      </c>
      <c r="G458" s="87">
        <f t="shared" si="209"/>
        <v>0</v>
      </c>
      <c r="H458" s="87">
        <f t="shared" si="209"/>
        <v>0</v>
      </c>
      <c r="I458" s="89">
        <f t="shared" si="209"/>
        <v>0</v>
      </c>
      <c r="J458" s="87">
        <f t="shared" si="209"/>
        <v>0</v>
      </c>
      <c r="K458" s="87">
        <f t="shared" si="209"/>
        <v>0</v>
      </c>
      <c r="L458" s="87">
        <f t="shared" si="209"/>
        <v>0</v>
      </c>
      <c r="M458" s="87">
        <f t="shared" si="209"/>
        <v>0</v>
      </c>
      <c r="N458" s="203">
        <f t="shared" si="209"/>
        <v>0</v>
      </c>
      <c r="O458" s="87">
        <f t="shared" si="209"/>
        <v>0</v>
      </c>
      <c r="P458" s="87">
        <f t="shared" si="209"/>
        <v>0</v>
      </c>
      <c r="Q458" s="87">
        <f t="shared" si="209"/>
        <v>0</v>
      </c>
    </row>
    <row r="459" spans="1:17" s="23" customFormat="1" ht="25.5" hidden="1">
      <c r="A459" s="17"/>
      <c r="B459" s="85" t="s">
        <v>280</v>
      </c>
      <c r="C459" s="50"/>
      <c r="D459" s="72" t="s">
        <v>275</v>
      </c>
      <c r="E459" s="97">
        <f>E460</f>
        <v>6074</v>
      </c>
      <c r="F459" s="97">
        <f t="shared" si="209"/>
        <v>6074</v>
      </c>
      <c r="G459" s="87">
        <f t="shared" si="209"/>
        <v>0</v>
      </c>
      <c r="H459" s="87">
        <f t="shared" si="209"/>
        <v>0</v>
      </c>
      <c r="I459" s="89">
        <f t="shared" si="209"/>
        <v>0</v>
      </c>
      <c r="J459" s="87">
        <f t="shared" si="209"/>
        <v>0</v>
      </c>
      <c r="K459" s="87">
        <f t="shared" si="209"/>
        <v>0</v>
      </c>
      <c r="L459" s="87">
        <f t="shared" si="209"/>
        <v>0</v>
      </c>
      <c r="M459" s="87">
        <f t="shared" si="209"/>
        <v>0</v>
      </c>
      <c r="N459" s="203">
        <f t="shared" si="209"/>
        <v>0</v>
      </c>
      <c r="O459" s="87">
        <f t="shared" si="209"/>
        <v>0</v>
      </c>
      <c r="P459" s="87">
        <f t="shared" si="209"/>
        <v>0</v>
      </c>
      <c r="Q459" s="87">
        <f t="shared" si="209"/>
        <v>0</v>
      </c>
    </row>
    <row r="460" spans="1:17" s="23" customFormat="1" ht="25.5" hidden="1">
      <c r="A460" s="17"/>
      <c r="B460" s="85"/>
      <c r="C460" s="50" t="s">
        <v>11</v>
      </c>
      <c r="D460" s="86" t="s">
        <v>12</v>
      </c>
      <c r="E460" s="97">
        <v>6074</v>
      </c>
      <c r="F460" s="111">
        <f>E460+SUM(G460:Q460)</f>
        <v>6074</v>
      </c>
      <c r="G460" s="87"/>
      <c r="H460" s="87"/>
      <c r="I460" s="188"/>
      <c r="J460" s="88"/>
      <c r="K460" s="87"/>
      <c r="L460" s="87"/>
      <c r="M460" s="87"/>
      <c r="N460" s="203"/>
      <c r="O460" s="87"/>
      <c r="P460" s="87"/>
      <c r="Q460" s="87"/>
    </row>
    <row r="461" spans="1:17" s="23" customFormat="1" ht="32.25" customHeight="1" hidden="1">
      <c r="A461" s="17"/>
      <c r="B461" s="85" t="s">
        <v>282</v>
      </c>
      <c r="C461" s="50"/>
      <c r="D461" s="86" t="s">
        <v>284</v>
      </c>
      <c r="E461" s="97">
        <f>E462</f>
        <v>990.3000000000001</v>
      </c>
      <c r="F461" s="97">
        <f aca="true" t="shared" si="210" ref="F461:Q462">F462</f>
        <v>990.3000000000001</v>
      </c>
      <c r="G461" s="87">
        <f t="shared" si="210"/>
        <v>0</v>
      </c>
      <c r="H461" s="87">
        <f t="shared" si="210"/>
        <v>0</v>
      </c>
      <c r="I461" s="89">
        <f t="shared" si="210"/>
        <v>0</v>
      </c>
      <c r="J461" s="87">
        <f t="shared" si="210"/>
        <v>0</v>
      </c>
      <c r="K461" s="87">
        <f t="shared" si="210"/>
        <v>0</v>
      </c>
      <c r="L461" s="87">
        <f t="shared" si="210"/>
        <v>0</v>
      </c>
      <c r="M461" s="87">
        <f t="shared" si="210"/>
        <v>0</v>
      </c>
      <c r="N461" s="203">
        <f t="shared" si="210"/>
        <v>0</v>
      </c>
      <c r="O461" s="87">
        <f t="shared" si="210"/>
        <v>0</v>
      </c>
      <c r="P461" s="87">
        <f t="shared" si="210"/>
        <v>0</v>
      </c>
      <c r="Q461" s="87">
        <f t="shared" si="210"/>
        <v>0</v>
      </c>
    </row>
    <row r="462" spans="1:17" s="23" customFormat="1" ht="20.25" customHeight="1" hidden="1">
      <c r="A462" s="17"/>
      <c r="B462" s="85" t="s">
        <v>283</v>
      </c>
      <c r="C462" s="50"/>
      <c r="D462" s="93" t="s">
        <v>285</v>
      </c>
      <c r="E462" s="97">
        <f>E463</f>
        <v>990.3000000000001</v>
      </c>
      <c r="F462" s="97">
        <f t="shared" si="210"/>
        <v>990.3000000000001</v>
      </c>
      <c r="G462" s="87">
        <f t="shared" si="210"/>
        <v>0</v>
      </c>
      <c r="H462" s="87">
        <f t="shared" si="210"/>
        <v>0</v>
      </c>
      <c r="I462" s="89">
        <f t="shared" si="210"/>
        <v>0</v>
      </c>
      <c r="J462" s="87">
        <f t="shared" si="210"/>
        <v>0</v>
      </c>
      <c r="K462" s="87">
        <f t="shared" si="210"/>
        <v>0</v>
      </c>
      <c r="L462" s="87">
        <f t="shared" si="210"/>
        <v>0</v>
      </c>
      <c r="M462" s="87">
        <f t="shared" si="210"/>
        <v>0</v>
      </c>
      <c r="N462" s="203">
        <f t="shared" si="210"/>
        <v>0</v>
      </c>
      <c r="O462" s="87">
        <f t="shared" si="210"/>
        <v>0</v>
      </c>
      <c r="P462" s="87">
        <f t="shared" si="210"/>
        <v>0</v>
      </c>
      <c r="Q462" s="87">
        <f t="shared" si="210"/>
        <v>0</v>
      </c>
    </row>
    <row r="463" spans="1:17" s="23" customFormat="1" ht="25.5" hidden="1">
      <c r="A463" s="17"/>
      <c r="B463" s="85"/>
      <c r="C463" s="50" t="s">
        <v>3</v>
      </c>
      <c r="D463" s="86" t="s">
        <v>98</v>
      </c>
      <c r="E463" s="97">
        <f>1342.9-352.6</f>
        <v>990.3000000000001</v>
      </c>
      <c r="F463" s="111">
        <f>E463+SUM(G463:Q463)</f>
        <v>990.3000000000001</v>
      </c>
      <c r="G463" s="87"/>
      <c r="H463" s="87"/>
      <c r="I463" s="188"/>
      <c r="J463" s="88"/>
      <c r="K463" s="87"/>
      <c r="L463" s="87"/>
      <c r="M463" s="87"/>
      <c r="N463" s="203"/>
      <c r="O463" s="87"/>
      <c r="P463" s="87"/>
      <c r="Q463" s="87"/>
    </row>
    <row r="464" spans="1:18" s="23" customFormat="1" ht="38.25" hidden="1">
      <c r="A464" s="17"/>
      <c r="B464" s="85" t="s">
        <v>286</v>
      </c>
      <c r="C464" s="50"/>
      <c r="D464" s="72" t="s">
        <v>288</v>
      </c>
      <c r="E464" s="97">
        <f>E465</f>
        <v>50</v>
      </c>
      <c r="F464" s="97">
        <f aca="true" t="shared" si="211" ref="F464:Q465">F465</f>
        <v>50</v>
      </c>
      <c r="G464" s="87">
        <f t="shared" si="211"/>
        <v>0</v>
      </c>
      <c r="H464" s="87">
        <f t="shared" si="211"/>
        <v>0</v>
      </c>
      <c r="I464" s="89">
        <f t="shared" si="211"/>
        <v>0</v>
      </c>
      <c r="J464" s="87">
        <f t="shared" si="211"/>
        <v>0</v>
      </c>
      <c r="K464" s="87">
        <f t="shared" si="211"/>
        <v>0</v>
      </c>
      <c r="L464" s="87">
        <f t="shared" si="211"/>
        <v>0</v>
      </c>
      <c r="M464" s="87">
        <f t="shared" si="211"/>
        <v>0</v>
      </c>
      <c r="N464" s="203">
        <f t="shared" si="211"/>
        <v>0</v>
      </c>
      <c r="O464" s="87">
        <f t="shared" si="211"/>
        <v>0</v>
      </c>
      <c r="P464" s="87">
        <f t="shared" si="211"/>
        <v>0</v>
      </c>
      <c r="Q464" s="87">
        <f t="shared" si="211"/>
        <v>0</v>
      </c>
      <c r="R464" s="8"/>
    </row>
    <row r="465" spans="1:18" s="23" customFormat="1" ht="44.25" customHeight="1" hidden="1">
      <c r="A465" s="17"/>
      <c r="B465" s="85" t="s">
        <v>287</v>
      </c>
      <c r="C465" s="50"/>
      <c r="D465" s="72" t="s">
        <v>496</v>
      </c>
      <c r="E465" s="97">
        <f>E466</f>
        <v>50</v>
      </c>
      <c r="F465" s="97">
        <f t="shared" si="211"/>
        <v>50</v>
      </c>
      <c r="G465" s="87">
        <f t="shared" si="211"/>
        <v>0</v>
      </c>
      <c r="H465" s="87">
        <f t="shared" si="211"/>
        <v>0</v>
      </c>
      <c r="I465" s="89">
        <f t="shared" si="211"/>
        <v>0</v>
      </c>
      <c r="J465" s="87">
        <f t="shared" si="211"/>
        <v>0</v>
      </c>
      <c r="K465" s="87">
        <f t="shared" si="211"/>
        <v>0</v>
      </c>
      <c r="L465" s="87">
        <f t="shared" si="211"/>
        <v>0</v>
      </c>
      <c r="M465" s="87">
        <f t="shared" si="211"/>
        <v>0</v>
      </c>
      <c r="N465" s="203">
        <f t="shared" si="211"/>
        <v>0</v>
      </c>
      <c r="O465" s="87">
        <f t="shared" si="211"/>
        <v>0</v>
      </c>
      <c r="P465" s="87">
        <f t="shared" si="211"/>
        <v>0</v>
      </c>
      <c r="Q465" s="87">
        <f t="shared" si="211"/>
        <v>0</v>
      </c>
      <c r="R465" s="8"/>
    </row>
    <row r="466" spans="1:18" s="23" customFormat="1" ht="25.5" hidden="1">
      <c r="A466" s="17"/>
      <c r="B466" s="85"/>
      <c r="C466" s="50" t="s">
        <v>3</v>
      </c>
      <c r="D466" s="86" t="s">
        <v>98</v>
      </c>
      <c r="E466" s="97">
        <v>50</v>
      </c>
      <c r="F466" s="111">
        <f>E466+SUM(G466:Q466)</f>
        <v>50</v>
      </c>
      <c r="G466" s="87"/>
      <c r="H466" s="87"/>
      <c r="I466" s="188"/>
      <c r="J466" s="88"/>
      <c r="K466" s="87"/>
      <c r="L466" s="87"/>
      <c r="M466" s="87"/>
      <c r="N466" s="203"/>
      <c r="O466" s="87"/>
      <c r="P466" s="87"/>
      <c r="Q466" s="87"/>
      <c r="R466" s="8"/>
    </row>
    <row r="467" spans="1:17" s="23" customFormat="1" ht="25.5" hidden="1">
      <c r="A467" s="17"/>
      <c r="B467" s="100" t="s">
        <v>307</v>
      </c>
      <c r="C467" s="50"/>
      <c r="D467" s="80" t="s">
        <v>127</v>
      </c>
      <c r="E467" s="97">
        <f aca="true" t="shared" si="212" ref="E467:Q469">E468</f>
        <v>1427.2</v>
      </c>
      <c r="F467" s="97">
        <f t="shared" si="212"/>
        <v>1587.2</v>
      </c>
      <c r="G467" s="87">
        <f t="shared" si="212"/>
        <v>0</v>
      </c>
      <c r="H467" s="87">
        <f t="shared" si="212"/>
        <v>160</v>
      </c>
      <c r="I467" s="89">
        <f t="shared" si="212"/>
        <v>0</v>
      </c>
      <c r="J467" s="87">
        <f t="shared" si="212"/>
        <v>0</v>
      </c>
      <c r="K467" s="87">
        <f t="shared" si="212"/>
        <v>0</v>
      </c>
      <c r="L467" s="87">
        <f t="shared" si="212"/>
        <v>0</v>
      </c>
      <c r="M467" s="87">
        <f t="shared" si="212"/>
        <v>0</v>
      </c>
      <c r="N467" s="203">
        <f t="shared" si="212"/>
        <v>0</v>
      </c>
      <c r="O467" s="87">
        <f t="shared" si="212"/>
        <v>0</v>
      </c>
      <c r="P467" s="87">
        <f t="shared" si="212"/>
        <v>0</v>
      </c>
      <c r="Q467" s="87">
        <f t="shared" si="212"/>
        <v>0</v>
      </c>
    </row>
    <row r="468" spans="1:17" s="23" customFormat="1" ht="25.5" hidden="1">
      <c r="A468" s="17"/>
      <c r="B468" s="85" t="s">
        <v>308</v>
      </c>
      <c r="C468" s="50"/>
      <c r="D468" s="72" t="s">
        <v>310</v>
      </c>
      <c r="E468" s="97">
        <f t="shared" si="212"/>
        <v>1427.2</v>
      </c>
      <c r="F468" s="97">
        <f t="shared" si="212"/>
        <v>1587.2</v>
      </c>
      <c r="G468" s="87">
        <f t="shared" si="212"/>
        <v>0</v>
      </c>
      <c r="H468" s="87">
        <f t="shared" si="212"/>
        <v>160</v>
      </c>
      <c r="I468" s="89">
        <f t="shared" si="212"/>
        <v>0</v>
      </c>
      <c r="J468" s="87">
        <f t="shared" si="212"/>
        <v>0</v>
      </c>
      <c r="K468" s="87">
        <f t="shared" si="212"/>
        <v>0</v>
      </c>
      <c r="L468" s="87">
        <f t="shared" si="212"/>
        <v>0</v>
      </c>
      <c r="M468" s="87">
        <f t="shared" si="212"/>
        <v>0</v>
      </c>
      <c r="N468" s="203">
        <f t="shared" si="212"/>
        <v>0</v>
      </c>
      <c r="O468" s="87">
        <f t="shared" si="212"/>
        <v>0</v>
      </c>
      <c r="P468" s="87">
        <f t="shared" si="212"/>
        <v>0</v>
      </c>
      <c r="Q468" s="87">
        <f t="shared" si="212"/>
        <v>0</v>
      </c>
    </row>
    <row r="469" spans="1:17" s="23" customFormat="1" ht="51" hidden="1">
      <c r="A469" s="17"/>
      <c r="B469" s="85" t="s">
        <v>309</v>
      </c>
      <c r="C469" s="50"/>
      <c r="D469" s="72" t="s">
        <v>311</v>
      </c>
      <c r="E469" s="97">
        <f t="shared" si="212"/>
        <v>1427.2</v>
      </c>
      <c r="F469" s="97">
        <f t="shared" si="212"/>
        <v>1587.2</v>
      </c>
      <c r="G469" s="87">
        <f t="shared" si="212"/>
        <v>0</v>
      </c>
      <c r="H469" s="87">
        <f t="shared" si="212"/>
        <v>160</v>
      </c>
      <c r="I469" s="89">
        <f t="shared" si="212"/>
        <v>0</v>
      </c>
      <c r="J469" s="87">
        <f t="shared" si="212"/>
        <v>0</v>
      </c>
      <c r="K469" s="87">
        <f t="shared" si="212"/>
        <v>0</v>
      </c>
      <c r="L469" s="87">
        <f t="shared" si="212"/>
        <v>0</v>
      </c>
      <c r="M469" s="87">
        <f t="shared" si="212"/>
        <v>0</v>
      </c>
      <c r="N469" s="203">
        <f t="shared" si="212"/>
        <v>0</v>
      </c>
      <c r="O469" s="87">
        <f t="shared" si="212"/>
        <v>0</v>
      </c>
      <c r="P469" s="87">
        <f t="shared" si="212"/>
        <v>0</v>
      </c>
      <c r="Q469" s="87">
        <f t="shared" si="212"/>
        <v>0</v>
      </c>
    </row>
    <row r="470" spans="1:17" s="23" customFormat="1" ht="25.5" hidden="1">
      <c r="A470" s="17"/>
      <c r="B470" s="85"/>
      <c r="C470" s="50" t="s">
        <v>11</v>
      </c>
      <c r="D470" s="86" t="s">
        <v>12</v>
      </c>
      <c r="E470" s="97">
        <v>1427.2</v>
      </c>
      <c r="F470" s="111">
        <f>E470+SUM(G470:Q470)</f>
        <v>1587.2</v>
      </c>
      <c r="G470" s="87"/>
      <c r="H470" s="87">
        <v>160</v>
      </c>
      <c r="I470" s="188"/>
      <c r="J470" s="88"/>
      <c r="K470" s="87"/>
      <c r="L470" s="87"/>
      <c r="M470" s="87"/>
      <c r="N470" s="203"/>
      <c r="O470" s="87"/>
      <c r="P470" s="87"/>
      <c r="Q470" s="87"/>
    </row>
    <row r="471" spans="1:17" s="23" customFormat="1" ht="51" hidden="1">
      <c r="A471" s="17"/>
      <c r="B471" s="100" t="s">
        <v>492</v>
      </c>
      <c r="C471" s="117"/>
      <c r="D471" s="128" t="s">
        <v>495</v>
      </c>
      <c r="E471" s="97">
        <f>E472</f>
        <v>200</v>
      </c>
      <c r="F471" s="97">
        <f aca="true" t="shared" si="213" ref="F471:Q473">F472</f>
        <v>200</v>
      </c>
      <c r="G471" s="97">
        <f t="shared" si="213"/>
        <v>0</v>
      </c>
      <c r="H471" s="97">
        <f t="shared" si="213"/>
        <v>0</v>
      </c>
      <c r="I471" s="114">
        <f t="shared" si="213"/>
        <v>0</v>
      </c>
      <c r="J471" s="97">
        <f t="shared" si="213"/>
        <v>0</v>
      </c>
      <c r="K471" s="97">
        <f t="shared" si="213"/>
        <v>0</v>
      </c>
      <c r="L471" s="97">
        <f t="shared" si="213"/>
        <v>0</v>
      </c>
      <c r="M471" s="97">
        <f t="shared" si="213"/>
        <v>0</v>
      </c>
      <c r="N471" s="205">
        <f t="shared" si="213"/>
        <v>0</v>
      </c>
      <c r="O471" s="97">
        <f t="shared" si="213"/>
        <v>0</v>
      </c>
      <c r="P471" s="97">
        <f t="shared" si="213"/>
        <v>0</v>
      </c>
      <c r="Q471" s="97">
        <f t="shared" si="213"/>
        <v>0</v>
      </c>
    </row>
    <row r="472" spans="1:17" s="23" customFormat="1" ht="51" hidden="1">
      <c r="A472" s="17"/>
      <c r="B472" s="85" t="s">
        <v>493</v>
      </c>
      <c r="C472" s="50"/>
      <c r="D472" s="86" t="s">
        <v>196</v>
      </c>
      <c r="E472" s="97">
        <f>E473</f>
        <v>200</v>
      </c>
      <c r="F472" s="97">
        <f t="shared" si="213"/>
        <v>200</v>
      </c>
      <c r="G472" s="97">
        <f t="shared" si="213"/>
        <v>0</v>
      </c>
      <c r="H472" s="97">
        <f t="shared" si="213"/>
        <v>0</v>
      </c>
      <c r="I472" s="114">
        <f t="shared" si="213"/>
        <v>0</v>
      </c>
      <c r="J472" s="97">
        <f t="shared" si="213"/>
        <v>0</v>
      </c>
      <c r="K472" s="97">
        <f t="shared" si="213"/>
        <v>0</v>
      </c>
      <c r="L472" s="97">
        <f t="shared" si="213"/>
        <v>0</v>
      </c>
      <c r="M472" s="97">
        <f t="shared" si="213"/>
        <v>0</v>
      </c>
      <c r="N472" s="205">
        <f t="shared" si="213"/>
        <v>0</v>
      </c>
      <c r="O472" s="97">
        <f t="shared" si="213"/>
        <v>0</v>
      </c>
      <c r="P472" s="97">
        <f t="shared" si="213"/>
        <v>0</v>
      </c>
      <c r="Q472" s="97">
        <f t="shared" si="213"/>
        <v>0</v>
      </c>
    </row>
    <row r="473" spans="1:17" s="23" customFormat="1" ht="38.25" hidden="1">
      <c r="A473" s="17"/>
      <c r="B473" s="85" t="s">
        <v>494</v>
      </c>
      <c r="C473" s="50"/>
      <c r="D473" s="86" t="s">
        <v>583</v>
      </c>
      <c r="E473" s="97">
        <f>E474</f>
        <v>200</v>
      </c>
      <c r="F473" s="97">
        <f t="shared" si="213"/>
        <v>200</v>
      </c>
      <c r="G473" s="97">
        <f t="shared" si="213"/>
        <v>0</v>
      </c>
      <c r="H473" s="97">
        <f t="shared" si="213"/>
        <v>0</v>
      </c>
      <c r="I473" s="114">
        <f t="shared" si="213"/>
        <v>0</v>
      </c>
      <c r="J473" s="97">
        <f t="shared" si="213"/>
        <v>0</v>
      </c>
      <c r="K473" s="97">
        <f t="shared" si="213"/>
        <v>0</v>
      </c>
      <c r="L473" s="97">
        <f t="shared" si="213"/>
        <v>0</v>
      </c>
      <c r="M473" s="97">
        <f t="shared" si="213"/>
        <v>0</v>
      </c>
      <c r="N473" s="205">
        <f t="shared" si="213"/>
        <v>0</v>
      </c>
      <c r="O473" s="97">
        <f t="shared" si="213"/>
        <v>0</v>
      </c>
      <c r="P473" s="97">
        <f t="shared" si="213"/>
        <v>0</v>
      </c>
      <c r="Q473" s="97">
        <f t="shared" si="213"/>
        <v>0</v>
      </c>
    </row>
    <row r="474" spans="1:17" s="23" customFormat="1" ht="25.5" hidden="1">
      <c r="A474" s="17"/>
      <c r="B474" s="85"/>
      <c r="C474" s="50" t="s">
        <v>11</v>
      </c>
      <c r="D474" s="86" t="s">
        <v>12</v>
      </c>
      <c r="E474" s="97">
        <v>200</v>
      </c>
      <c r="F474" s="111">
        <f>E474+SUM(G474:Q474)</f>
        <v>200</v>
      </c>
      <c r="G474" s="87"/>
      <c r="H474" s="87"/>
      <c r="I474" s="188"/>
      <c r="J474" s="88"/>
      <c r="K474" s="87"/>
      <c r="L474" s="87"/>
      <c r="M474" s="87"/>
      <c r="N474" s="203"/>
      <c r="O474" s="87"/>
      <c r="P474" s="87"/>
      <c r="Q474" s="87"/>
    </row>
    <row r="475" spans="1:17" ht="12" hidden="1">
      <c r="A475" s="5" t="s">
        <v>52</v>
      </c>
      <c r="B475" s="16"/>
      <c r="C475" s="5"/>
      <c r="D475" s="13" t="s">
        <v>53</v>
      </c>
      <c r="E475" s="145">
        <f aca="true" t="shared" si="214" ref="E475:Q475">E476+E480</f>
        <v>1063.8</v>
      </c>
      <c r="F475" s="145">
        <f t="shared" si="214"/>
        <v>1378.55171</v>
      </c>
      <c r="G475" s="24">
        <f t="shared" si="214"/>
        <v>0</v>
      </c>
      <c r="H475" s="24">
        <f t="shared" si="214"/>
        <v>47.88</v>
      </c>
      <c r="I475" s="24">
        <f t="shared" si="214"/>
        <v>266.87171</v>
      </c>
      <c r="J475" s="24">
        <f t="shared" si="214"/>
        <v>0</v>
      </c>
      <c r="K475" s="24">
        <f t="shared" si="214"/>
        <v>0</v>
      </c>
      <c r="L475" s="24">
        <f t="shared" si="214"/>
        <v>0</v>
      </c>
      <c r="M475" s="24">
        <f t="shared" si="214"/>
        <v>0</v>
      </c>
      <c r="N475" s="211">
        <f t="shared" si="214"/>
        <v>0</v>
      </c>
      <c r="O475" s="24">
        <f t="shared" si="214"/>
        <v>0</v>
      </c>
      <c r="P475" s="24">
        <f t="shared" si="214"/>
        <v>0</v>
      </c>
      <c r="Q475" s="24">
        <f t="shared" si="214"/>
        <v>0</v>
      </c>
    </row>
    <row r="476" spans="1:17" ht="12" hidden="1">
      <c r="A476" s="5" t="s">
        <v>150</v>
      </c>
      <c r="B476" s="16"/>
      <c r="C476" s="5"/>
      <c r="D476" s="13" t="s">
        <v>149</v>
      </c>
      <c r="E476" s="145">
        <f>E477</f>
        <v>263.8</v>
      </c>
      <c r="F476" s="145">
        <f aca="true" t="shared" si="215" ref="F476:Q478">F477</f>
        <v>263.8</v>
      </c>
      <c r="G476" s="24">
        <f t="shared" si="215"/>
        <v>0</v>
      </c>
      <c r="H476" s="24">
        <f t="shared" si="215"/>
        <v>0</v>
      </c>
      <c r="I476" s="193">
        <f t="shared" si="215"/>
        <v>0</v>
      </c>
      <c r="J476" s="24">
        <f t="shared" si="215"/>
        <v>0</v>
      </c>
      <c r="K476" s="24">
        <f t="shared" si="215"/>
        <v>0</v>
      </c>
      <c r="L476" s="24">
        <f t="shared" si="215"/>
        <v>0</v>
      </c>
      <c r="M476" s="24">
        <f t="shared" si="215"/>
        <v>0</v>
      </c>
      <c r="N476" s="211">
        <f t="shared" si="215"/>
        <v>0</v>
      </c>
      <c r="O476" s="24">
        <f t="shared" si="215"/>
        <v>0</v>
      </c>
      <c r="P476" s="24">
        <f t="shared" si="215"/>
        <v>0</v>
      </c>
      <c r="Q476" s="24">
        <f t="shared" si="215"/>
        <v>0</v>
      </c>
    </row>
    <row r="477" spans="1:17" ht="12.75" hidden="1">
      <c r="A477" s="5"/>
      <c r="B477" s="82" t="s">
        <v>423</v>
      </c>
      <c r="C477" s="11"/>
      <c r="D477" s="136" t="s">
        <v>146</v>
      </c>
      <c r="E477" s="113">
        <f>E478</f>
        <v>263.8</v>
      </c>
      <c r="F477" s="113">
        <f t="shared" si="215"/>
        <v>263.8</v>
      </c>
      <c r="G477" s="91">
        <f t="shared" si="215"/>
        <v>0</v>
      </c>
      <c r="H477" s="91">
        <f t="shared" si="215"/>
        <v>0</v>
      </c>
      <c r="I477" s="95">
        <f t="shared" si="215"/>
        <v>0</v>
      </c>
      <c r="J477" s="91">
        <f t="shared" si="215"/>
        <v>0</v>
      </c>
      <c r="K477" s="91">
        <f t="shared" si="215"/>
        <v>0</v>
      </c>
      <c r="L477" s="91">
        <f t="shared" si="215"/>
        <v>0</v>
      </c>
      <c r="M477" s="91">
        <f t="shared" si="215"/>
        <v>0</v>
      </c>
      <c r="N477" s="158">
        <f t="shared" si="215"/>
        <v>0</v>
      </c>
      <c r="O477" s="91">
        <f t="shared" si="215"/>
        <v>0</v>
      </c>
      <c r="P477" s="91">
        <f t="shared" si="215"/>
        <v>0</v>
      </c>
      <c r="Q477" s="91">
        <f t="shared" si="215"/>
        <v>0</v>
      </c>
    </row>
    <row r="478" spans="1:17" ht="51" hidden="1">
      <c r="A478" s="17"/>
      <c r="B478" s="85" t="s">
        <v>428</v>
      </c>
      <c r="C478" s="50"/>
      <c r="D478" s="93" t="s">
        <v>147</v>
      </c>
      <c r="E478" s="97">
        <f>E479</f>
        <v>263.8</v>
      </c>
      <c r="F478" s="97">
        <f t="shared" si="215"/>
        <v>263.8</v>
      </c>
      <c r="G478" s="87">
        <f t="shared" si="215"/>
        <v>0</v>
      </c>
      <c r="H478" s="87">
        <f t="shared" si="215"/>
        <v>0</v>
      </c>
      <c r="I478" s="89">
        <f t="shared" si="215"/>
        <v>0</v>
      </c>
      <c r="J478" s="87">
        <f t="shared" si="215"/>
        <v>0</v>
      </c>
      <c r="K478" s="87">
        <f t="shared" si="215"/>
        <v>0</v>
      </c>
      <c r="L478" s="87">
        <f t="shared" si="215"/>
        <v>0</v>
      </c>
      <c r="M478" s="87">
        <f t="shared" si="215"/>
        <v>0</v>
      </c>
      <c r="N478" s="203">
        <f t="shared" si="215"/>
        <v>0</v>
      </c>
      <c r="O478" s="87">
        <f t="shared" si="215"/>
        <v>0</v>
      </c>
      <c r="P478" s="87">
        <f t="shared" si="215"/>
        <v>0</v>
      </c>
      <c r="Q478" s="87">
        <f t="shared" si="215"/>
        <v>0</v>
      </c>
    </row>
    <row r="479" spans="1:17" ht="12.75" hidden="1">
      <c r="A479" s="17"/>
      <c r="B479" s="85"/>
      <c r="C479" s="50" t="s">
        <v>6</v>
      </c>
      <c r="D479" s="86" t="s">
        <v>7</v>
      </c>
      <c r="E479" s="97">
        <v>263.8</v>
      </c>
      <c r="F479" s="111">
        <f>E479+SUM(G479:Q479)</f>
        <v>263.8</v>
      </c>
      <c r="G479" s="87"/>
      <c r="H479" s="87"/>
      <c r="I479" s="188"/>
      <c r="J479" s="88"/>
      <c r="K479" s="87"/>
      <c r="L479" s="87"/>
      <c r="M479" s="87"/>
      <c r="N479" s="203"/>
      <c r="O479" s="87"/>
      <c r="P479" s="87"/>
      <c r="Q479" s="87"/>
    </row>
    <row r="480" spans="1:17" ht="12" hidden="1">
      <c r="A480" s="5" t="s">
        <v>54</v>
      </c>
      <c r="B480" s="16"/>
      <c r="C480" s="5"/>
      <c r="D480" s="13" t="s">
        <v>55</v>
      </c>
      <c r="E480" s="145">
        <f>E481+E494</f>
        <v>800</v>
      </c>
      <c r="F480" s="145">
        <f aca="true" t="shared" si="216" ref="F480:Q480">F481+F494</f>
        <v>1114.75171</v>
      </c>
      <c r="G480" s="145">
        <f t="shared" si="216"/>
        <v>0</v>
      </c>
      <c r="H480" s="145">
        <f t="shared" si="216"/>
        <v>47.88</v>
      </c>
      <c r="I480" s="145">
        <f t="shared" si="216"/>
        <v>266.87171</v>
      </c>
      <c r="J480" s="145">
        <f t="shared" si="216"/>
        <v>0</v>
      </c>
      <c r="K480" s="145">
        <f t="shared" si="216"/>
        <v>0</v>
      </c>
      <c r="L480" s="145">
        <f t="shared" si="216"/>
        <v>0</v>
      </c>
      <c r="M480" s="145">
        <f t="shared" si="216"/>
        <v>0</v>
      </c>
      <c r="N480" s="206">
        <f t="shared" si="216"/>
        <v>0</v>
      </c>
      <c r="O480" s="145">
        <f t="shared" si="216"/>
        <v>0</v>
      </c>
      <c r="P480" s="145">
        <f t="shared" si="216"/>
        <v>0</v>
      </c>
      <c r="Q480" s="145">
        <f t="shared" si="216"/>
        <v>0</v>
      </c>
    </row>
    <row r="481" spans="1:17" ht="25.5" hidden="1">
      <c r="A481" s="5"/>
      <c r="B481" s="82" t="s">
        <v>320</v>
      </c>
      <c r="C481" s="11"/>
      <c r="D481" s="79" t="s">
        <v>129</v>
      </c>
      <c r="E481" s="112">
        <f>E482+E490</f>
        <v>800</v>
      </c>
      <c r="F481" s="112">
        <f aca="true" t="shared" si="217" ref="F481:Q481">F482+F490</f>
        <v>800</v>
      </c>
      <c r="G481" s="112">
        <f t="shared" si="217"/>
        <v>0</v>
      </c>
      <c r="H481" s="112">
        <f t="shared" si="217"/>
        <v>0</v>
      </c>
      <c r="I481" s="190">
        <f t="shared" si="217"/>
        <v>0</v>
      </c>
      <c r="J481" s="112">
        <f t="shared" si="217"/>
        <v>0</v>
      </c>
      <c r="K481" s="112">
        <f t="shared" si="217"/>
        <v>0</v>
      </c>
      <c r="L481" s="112">
        <f t="shared" si="217"/>
        <v>0</v>
      </c>
      <c r="M481" s="112">
        <f t="shared" si="217"/>
        <v>0</v>
      </c>
      <c r="N481" s="208">
        <f t="shared" si="217"/>
        <v>0</v>
      </c>
      <c r="O481" s="112">
        <f t="shared" si="217"/>
        <v>0</v>
      </c>
      <c r="P481" s="112">
        <f t="shared" si="217"/>
        <v>0</v>
      </c>
      <c r="Q481" s="112">
        <f t="shared" si="217"/>
        <v>0</v>
      </c>
    </row>
    <row r="482" spans="1:17" ht="25.5" hidden="1">
      <c r="A482" s="5"/>
      <c r="B482" s="100" t="s">
        <v>321</v>
      </c>
      <c r="C482" s="50"/>
      <c r="D482" s="80" t="s">
        <v>130</v>
      </c>
      <c r="E482" s="97">
        <f aca="true" t="shared" si="218" ref="E482:Q482">E483</f>
        <v>800</v>
      </c>
      <c r="F482" s="97">
        <f t="shared" si="218"/>
        <v>800</v>
      </c>
      <c r="G482" s="87">
        <f t="shared" si="218"/>
        <v>0</v>
      </c>
      <c r="H482" s="87">
        <f t="shared" si="218"/>
        <v>0</v>
      </c>
      <c r="I482" s="89">
        <f t="shared" si="218"/>
        <v>0</v>
      </c>
      <c r="J482" s="87">
        <f t="shared" si="218"/>
        <v>0</v>
      </c>
      <c r="K482" s="87">
        <f t="shared" si="218"/>
        <v>0</v>
      </c>
      <c r="L482" s="87">
        <f t="shared" si="218"/>
        <v>0</v>
      </c>
      <c r="M482" s="87">
        <f t="shared" si="218"/>
        <v>0</v>
      </c>
      <c r="N482" s="203">
        <f t="shared" si="218"/>
        <v>0</v>
      </c>
      <c r="O482" s="87">
        <f t="shared" si="218"/>
        <v>0</v>
      </c>
      <c r="P482" s="87">
        <f t="shared" si="218"/>
        <v>0</v>
      </c>
      <c r="Q482" s="87">
        <f t="shared" si="218"/>
        <v>0</v>
      </c>
    </row>
    <row r="483" spans="1:17" ht="25.5" hidden="1">
      <c r="A483" s="5"/>
      <c r="B483" s="85" t="s">
        <v>322</v>
      </c>
      <c r="C483" s="50"/>
      <c r="D483" s="72" t="s">
        <v>327</v>
      </c>
      <c r="E483" s="97">
        <f>E484+E486+E488</f>
        <v>800</v>
      </c>
      <c r="F483" s="97">
        <f aca="true" t="shared" si="219" ref="F483:Q483">F484+F486+F488</f>
        <v>800</v>
      </c>
      <c r="G483" s="97">
        <f t="shared" si="219"/>
        <v>0</v>
      </c>
      <c r="H483" s="97">
        <f t="shared" si="219"/>
        <v>0</v>
      </c>
      <c r="I483" s="97">
        <f t="shared" si="219"/>
        <v>0</v>
      </c>
      <c r="J483" s="97">
        <f t="shared" si="219"/>
        <v>0</v>
      </c>
      <c r="K483" s="97">
        <f t="shared" si="219"/>
        <v>0</v>
      </c>
      <c r="L483" s="97">
        <f t="shared" si="219"/>
        <v>0</v>
      </c>
      <c r="M483" s="97">
        <f t="shared" si="219"/>
        <v>0</v>
      </c>
      <c r="N483" s="205">
        <f t="shared" si="219"/>
        <v>0</v>
      </c>
      <c r="O483" s="97">
        <f t="shared" si="219"/>
        <v>0</v>
      </c>
      <c r="P483" s="97">
        <f t="shared" si="219"/>
        <v>0</v>
      </c>
      <c r="Q483" s="97">
        <f t="shared" si="219"/>
        <v>0</v>
      </c>
    </row>
    <row r="484" spans="1:17" ht="38.25" hidden="1">
      <c r="A484" s="17"/>
      <c r="B484" s="85" t="s">
        <v>323</v>
      </c>
      <c r="C484" s="50"/>
      <c r="D484" s="72" t="s">
        <v>174</v>
      </c>
      <c r="E484" s="97">
        <f aca="true" t="shared" si="220" ref="E484:Q484">E485</f>
        <v>0</v>
      </c>
      <c r="F484" s="97">
        <f t="shared" si="220"/>
        <v>0</v>
      </c>
      <c r="G484" s="87">
        <f t="shared" si="220"/>
        <v>0</v>
      </c>
      <c r="H484" s="87">
        <f t="shared" si="220"/>
        <v>0</v>
      </c>
      <c r="I484" s="89">
        <f t="shared" si="220"/>
        <v>0</v>
      </c>
      <c r="J484" s="87">
        <f t="shared" si="220"/>
        <v>0</v>
      </c>
      <c r="K484" s="87">
        <f t="shared" si="220"/>
        <v>0</v>
      </c>
      <c r="L484" s="87">
        <f t="shared" si="220"/>
        <v>0</v>
      </c>
      <c r="M484" s="87">
        <f t="shared" si="220"/>
        <v>0</v>
      </c>
      <c r="N484" s="203">
        <f t="shared" si="220"/>
        <v>0</v>
      </c>
      <c r="O484" s="87">
        <f t="shared" si="220"/>
        <v>0</v>
      </c>
      <c r="P484" s="87">
        <f t="shared" si="220"/>
        <v>0</v>
      </c>
      <c r="Q484" s="87">
        <f t="shared" si="220"/>
        <v>0</v>
      </c>
    </row>
    <row r="485" spans="1:17" ht="12.75" hidden="1">
      <c r="A485" s="17"/>
      <c r="B485" s="85"/>
      <c r="C485" s="50" t="s">
        <v>9</v>
      </c>
      <c r="D485" s="86" t="s">
        <v>39</v>
      </c>
      <c r="E485" s="97"/>
      <c r="F485" s="111">
        <f>E485+SUM(G485:Q485)</f>
        <v>0</v>
      </c>
      <c r="G485" s="87"/>
      <c r="H485" s="87"/>
      <c r="I485" s="188"/>
      <c r="J485" s="88"/>
      <c r="K485" s="87"/>
      <c r="L485" s="87"/>
      <c r="M485" s="87"/>
      <c r="N485" s="203"/>
      <c r="O485" s="87"/>
      <c r="P485" s="87"/>
      <c r="Q485" s="87"/>
    </row>
    <row r="486" spans="1:17" ht="27" customHeight="1" hidden="1">
      <c r="A486" s="17"/>
      <c r="B486" s="85" t="s">
        <v>463</v>
      </c>
      <c r="C486" s="50"/>
      <c r="D486" s="86" t="s">
        <v>464</v>
      </c>
      <c r="E486" s="97">
        <f>E487</f>
        <v>0</v>
      </c>
      <c r="F486" s="97">
        <f aca="true" t="shared" si="221" ref="F486:Q486">F487</f>
        <v>0</v>
      </c>
      <c r="G486" s="97">
        <f t="shared" si="221"/>
        <v>0</v>
      </c>
      <c r="H486" s="97">
        <f t="shared" si="221"/>
        <v>0</v>
      </c>
      <c r="I486" s="114">
        <f t="shared" si="221"/>
        <v>0</v>
      </c>
      <c r="J486" s="97">
        <f t="shared" si="221"/>
        <v>0</v>
      </c>
      <c r="K486" s="97">
        <f t="shared" si="221"/>
        <v>0</v>
      </c>
      <c r="L486" s="97">
        <f t="shared" si="221"/>
        <v>0</v>
      </c>
      <c r="M486" s="97">
        <f t="shared" si="221"/>
        <v>0</v>
      </c>
      <c r="N486" s="205">
        <f t="shared" si="221"/>
        <v>0</v>
      </c>
      <c r="O486" s="97">
        <f t="shared" si="221"/>
        <v>0</v>
      </c>
      <c r="P486" s="97">
        <f t="shared" si="221"/>
        <v>0</v>
      </c>
      <c r="Q486" s="97">
        <f t="shared" si="221"/>
        <v>0</v>
      </c>
    </row>
    <row r="487" spans="1:17" ht="12.75" hidden="1">
      <c r="A487" s="17"/>
      <c r="B487" s="85"/>
      <c r="C487" s="50" t="s">
        <v>9</v>
      </c>
      <c r="D487" s="86" t="s">
        <v>39</v>
      </c>
      <c r="E487" s="97"/>
      <c r="F487" s="111">
        <f>E487+SUM(G487:Q487)</f>
        <v>0</v>
      </c>
      <c r="G487" s="87"/>
      <c r="H487" s="87"/>
      <c r="I487" s="188"/>
      <c r="J487" s="88"/>
      <c r="K487" s="87"/>
      <c r="L487" s="87"/>
      <c r="M487" s="87"/>
      <c r="N487" s="203"/>
      <c r="O487" s="87"/>
      <c r="P487" s="87"/>
      <c r="Q487" s="87"/>
    </row>
    <row r="488" spans="1:17" ht="25.5" hidden="1">
      <c r="A488" s="17"/>
      <c r="B488" s="85" t="s">
        <v>526</v>
      </c>
      <c r="C488" s="50"/>
      <c r="D488" s="86" t="s">
        <v>464</v>
      </c>
      <c r="E488" s="97">
        <f>E489</f>
        <v>800</v>
      </c>
      <c r="F488" s="97">
        <f aca="true" t="shared" si="222" ref="F488:Q488">F489</f>
        <v>800</v>
      </c>
      <c r="G488" s="97">
        <f t="shared" si="222"/>
        <v>0</v>
      </c>
      <c r="H488" s="97">
        <f t="shared" si="222"/>
        <v>0</v>
      </c>
      <c r="I488" s="97">
        <f t="shared" si="222"/>
        <v>0</v>
      </c>
      <c r="J488" s="97">
        <f t="shared" si="222"/>
        <v>0</v>
      </c>
      <c r="K488" s="97">
        <f t="shared" si="222"/>
        <v>0</v>
      </c>
      <c r="L488" s="97">
        <f t="shared" si="222"/>
        <v>0</v>
      </c>
      <c r="M488" s="97">
        <f t="shared" si="222"/>
        <v>0</v>
      </c>
      <c r="N488" s="205">
        <f t="shared" si="222"/>
        <v>0</v>
      </c>
      <c r="O488" s="97">
        <f t="shared" si="222"/>
        <v>0</v>
      </c>
      <c r="P488" s="97">
        <f t="shared" si="222"/>
        <v>0</v>
      </c>
      <c r="Q488" s="97">
        <f t="shared" si="222"/>
        <v>0</v>
      </c>
    </row>
    <row r="489" spans="1:17" ht="12.75" hidden="1">
      <c r="A489" s="17"/>
      <c r="B489" s="85"/>
      <c r="C489" s="50" t="s">
        <v>9</v>
      </c>
      <c r="D489" s="86" t="s">
        <v>39</v>
      </c>
      <c r="E489" s="97">
        <v>800</v>
      </c>
      <c r="F489" s="111">
        <f>E489+SUM(G489:Q489)</f>
        <v>800</v>
      </c>
      <c r="G489" s="87"/>
      <c r="H489" s="87"/>
      <c r="I489" s="188"/>
      <c r="J489" s="88"/>
      <c r="K489" s="87"/>
      <c r="L489" s="87"/>
      <c r="M489" s="87"/>
      <c r="N489" s="203"/>
      <c r="O489" s="87"/>
      <c r="P489" s="87"/>
      <c r="Q489" s="87"/>
    </row>
    <row r="490" spans="1:17" ht="25.5" hidden="1">
      <c r="A490" s="17"/>
      <c r="B490" s="100" t="s">
        <v>324</v>
      </c>
      <c r="C490" s="50"/>
      <c r="D490" s="80" t="s">
        <v>131</v>
      </c>
      <c r="E490" s="97">
        <f>E491</f>
        <v>0</v>
      </c>
      <c r="F490" s="97">
        <f aca="true" t="shared" si="223" ref="F490:Q492">F491</f>
        <v>0</v>
      </c>
      <c r="G490" s="97">
        <f t="shared" si="223"/>
        <v>0</v>
      </c>
      <c r="H490" s="97">
        <f t="shared" si="223"/>
        <v>0</v>
      </c>
      <c r="I490" s="114">
        <f t="shared" si="223"/>
        <v>0</v>
      </c>
      <c r="J490" s="97">
        <f t="shared" si="223"/>
        <v>0</v>
      </c>
      <c r="K490" s="97">
        <f t="shared" si="223"/>
        <v>0</v>
      </c>
      <c r="L490" s="97">
        <f t="shared" si="223"/>
        <v>0</v>
      </c>
      <c r="M490" s="97">
        <f t="shared" si="223"/>
        <v>0</v>
      </c>
      <c r="N490" s="205">
        <f t="shared" si="223"/>
        <v>0</v>
      </c>
      <c r="O490" s="97">
        <f t="shared" si="223"/>
        <v>0</v>
      </c>
      <c r="P490" s="97">
        <f t="shared" si="223"/>
        <v>0</v>
      </c>
      <c r="Q490" s="97">
        <f t="shared" si="223"/>
        <v>0</v>
      </c>
    </row>
    <row r="491" spans="1:17" ht="24" hidden="1">
      <c r="A491" s="17"/>
      <c r="B491" s="85" t="s">
        <v>325</v>
      </c>
      <c r="C491" s="50"/>
      <c r="D491" s="124" t="s">
        <v>328</v>
      </c>
      <c r="E491" s="97">
        <f>E492</f>
        <v>0</v>
      </c>
      <c r="F491" s="97">
        <f t="shared" si="223"/>
        <v>0</v>
      </c>
      <c r="G491" s="97">
        <f t="shared" si="223"/>
        <v>0</v>
      </c>
      <c r="H491" s="97">
        <f t="shared" si="223"/>
        <v>0</v>
      </c>
      <c r="I491" s="114">
        <f t="shared" si="223"/>
        <v>0</v>
      </c>
      <c r="J491" s="97">
        <f t="shared" si="223"/>
        <v>0</v>
      </c>
      <c r="K491" s="97">
        <f t="shared" si="223"/>
        <v>0</v>
      </c>
      <c r="L491" s="97">
        <f t="shared" si="223"/>
        <v>0</v>
      </c>
      <c r="M491" s="97">
        <f t="shared" si="223"/>
        <v>0</v>
      </c>
      <c r="N491" s="205">
        <f t="shared" si="223"/>
        <v>0</v>
      </c>
      <c r="O491" s="97">
        <f t="shared" si="223"/>
        <v>0</v>
      </c>
      <c r="P491" s="97">
        <f t="shared" si="223"/>
        <v>0</v>
      </c>
      <c r="Q491" s="97">
        <f t="shared" si="223"/>
        <v>0</v>
      </c>
    </row>
    <row r="492" spans="1:17" ht="48" hidden="1">
      <c r="A492" s="17"/>
      <c r="B492" s="85" t="s">
        <v>429</v>
      </c>
      <c r="C492" s="50"/>
      <c r="D492" s="124" t="s">
        <v>329</v>
      </c>
      <c r="E492" s="97">
        <f>E493</f>
        <v>0</v>
      </c>
      <c r="F492" s="97">
        <f t="shared" si="223"/>
        <v>0</v>
      </c>
      <c r="G492" s="97">
        <f t="shared" si="223"/>
        <v>0</v>
      </c>
      <c r="H492" s="97">
        <f t="shared" si="223"/>
        <v>0</v>
      </c>
      <c r="I492" s="114">
        <f t="shared" si="223"/>
        <v>0</v>
      </c>
      <c r="J492" s="97">
        <f t="shared" si="223"/>
        <v>0</v>
      </c>
      <c r="K492" s="97">
        <f t="shared" si="223"/>
        <v>0</v>
      </c>
      <c r="L492" s="97">
        <f t="shared" si="223"/>
        <v>0</v>
      </c>
      <c r="M492" s="97">
        <f t="shared" si="223"/>
        <v>0</v>
      </c>
      <c r="N492" s="205">
        <f t="shared" si="223"/>
        <v>0</v>
      </c>
      <c r="O492" s="97">
        <f t="shared" si="223"/>
        <v>0</v>
      </c>
      <c r="P492" s="97">
        <f t="shared" si="223"/>
        <v>0</v>
      </c>
      <c r="Q492" s="97">
        <f t="shared" si="223"/>
        <v>0</v>
      </c>
    </row>
    <row r="493" spans="1:17" ht="12.75" hidden="1">
      <c r="A493" s="17"/>
      <c r="B493" s="85"/>
      <c r="C493" s="50" t="s">
        <v>6</v>
      </c>
      <c r="D493" s="86" t="s">
        <v>7</v>
      </c>
      <c r="E493" s="97"/>
      <c r="F493" s="111">
        <f>E493+SUM(G493:Q493)</f>
        <v>0</v>
      </c>
      <c r="G493" s="87"/>
      <c r="H493" s="87"/>
      <c r="I493" s="188"/>
      <c r="J493" s="88"/>
      <c r="K493" s="87"/>
      <c r="L493" s="87"/>
      <c r="M493" s="87"/>
      <c r="N493" s="203"/>
      <c r="O493" s="87"/>
      <c r="P493" s="87"/>
      <c r="Q493" s="87"/>
    </row>
    <row r="494" spans="1:17" ht="12.75" hidden="1">
      <c r="A494" s="17"/>
      <c r="B494" s="82" t="s">
        <v>423</v>
      </c>
      <c r="C494" s="11"/>
      <c r="D494" s="136" t="s">
        <v>146</v>
      </c>
      <c r="E494" s="113">
        <f>E495+E497</f>
        <v>0</v>
      </c>
      <c r="F494" s="113">
        <f aca="true" t="shared" si="224" ref="F494:Q494">F495+F497</f>
        <v>314.75171</v>
      </c>
      <c r="G494" s="113">
        <f t="shared" si="224"/>
        <v>0</v>
      </c>
      <c r="H494" s="113">
        <f t="shared" si="224"/>
        <v>47.88</v>
      </c>
      <c r="I494" s="113">
        <f t="shared" si="224"/>
        <v>266.87171</v>
      </c>
      <c r="J494" s="113">
        <f t="shared" si="224"/>
        <v>0</v>
      </c>
      <c r="K494" s="113">
        <f t="shared" si="224"/>
        <v>0</v>
      </c>
      <c r="L494" s="113">
        <f t="shared" si="224"/>
        <v>0</v>
      </c>
      <c r="M494" s="97">
        <f t="shared" si="224"/>
        <v>0</v>
      </c>
      <c r="N494" s="205">
        <f t="shared" si="224"/>
        <v>0</v>
      </c>
      <c r="O494" s="97">
        <f t="shared" si="224"/>
        <v>0</v>
      </c>
      <c r="P494" s="97">
        <f t="shared" si="224"/>
        <v>0</v>
      </c>
      <c r="Q494" s="97">
        <f t="shared" si="224"/>
        <v>0</v>
      </c>
    </row>
    <row r="495" spans="1:17" ht="51" hidden="1">
      <c r="A495" s="17"/>
      <c r="B495" s="85" t="s">
        <v>604</v>
      </c>
      <c r="C495" s="50"/>
      <c r="D495" s="134" t="s">
        <v>451</v>
      </c>
      <c r="E495" s="97">
        <f>E496</f>
        <v>0</v>
      </c>
      <c r="F495" s="97">
        <f aca="true" t="shared" si="225" ref="F495:Q495">F496</f>
        <v>47.88</v>
      </c>
      <c r="G495" s="97">
        <f t="shared" si="225"/>
        <v>0</v>
      </c>
      <c r="H495" s="97">
        <f t="shared" si="225"/>
        <v>47.88</v>
      </c>
      <c r="I495" s="97">
        <f t="shared" si="225"/>
        <v>0</v>
      </c>
      <c r="J495" s="97">
        <f t="shared" si="225"/>
        <v>0</v>
      </c>
      <c r="K495" s="97">
        <f t="shared" si="225"/>
        <v>0</v>
      </c>
      <c r="L495" s="97">
        <f t="shared" si="225"/>
        <v>0</v>
      </c>
      <c r="M495" s="97">
        <f t="shared" si="225"/>
        <v>0</v>
      </c>
      <c r="N495" s="205">
        <f t="shared" si="225"/>
        <v>0</v>
      </c>
      <c r="O495" s="97">
        <f t="shared" si="225"/>
        <v>0</v>
      </c>
      <c r="P495" s="97">
        <f t="shared" si="225"/>
        <v>0</v>
      </c>
      <c r="Q495" s="97">
        <f t="shared" si="225"/>
        <v>0</v>
      </c>
    </row>
    <row r="496" spans="1:17" ht="25.5" hidden="1">
      <c r="A496" s="17"/>
      <c r="B496" s="85"/>
      <c r="C496" s="50" t="s">
        <v>11</v>
      </c>
      <c r="D496" s="86" t="s">
        <v>12</v>
      </c>
      <c r="E496" s="97"/>
      <c r="F496" s="111">
        <f>E496+SUM(G496:Q496)</f>
        <v>47.88</v>
      </c>
      <c r="G496" s="87"/>
      <c r="H496" s="87">
        <f>31.92+15.96</f>
        <v>47.88</v>
      </c>
      <c r="I496" s="188"/>
      <c r="J496" s="88"/>
      <c r="K496" s="87"/>
      <c r="L496" s="87"/>
      <c r="M496" s="87"/>
      <c r="N496" s="203"/>
      <c r="O496" s="87"/>
      <c r="P496" s="87"/>
      <c r="Q496" s="87"/>
    </row>
    <row r="497" spans="1:17" ht="51" hidden="1">
      <c r="A497" s="17"/>
      <c r="B497" s="85" t="s">
        <v>609</v>
      </c>
      <c r="C497" s="50"/>
      <c r="D497" s="134" t="s">
        <v>611</v>
      </c>
      <c r="E497" s="97">
        <f>E498</f>
        <v>0</v>
      </c>
      <c r="F497" s="97">
        <f aca="true" t="shared" si="226" ref="F497:Q497">F498</f>
        <v>266.87171</v>
      </c>
      <c r="G497" s="97">
        <f t="shared" si="226"/>
        <v>0</v>
      </c>
      <c r="H497" s="97">
        <f t="shared" si="226"/>
        <v>0</v>
      </c>
      <c r="I497" s="97">
        <f t="shared" si="226"/>
        <v>266.87171</v>
      </c>
      <c r="J497" s="97">
        <f t="shared" si="226"/>
        <v>0</v>
      </c>
      <c r="K497" s="97">
        <f t="shared" si="226"/>
        <v>0</v>
      </c>
      <c r="L497" s="97">
        <f t="shared" si="226"/>
        <v>0</v>
      </c>
      <c r="M497" s="97">
        <f t="shared" si="226"/>
        <v>0</v>
      </c>
      <c r="N497" s="205">
        <f t="shared" si="226"/>
        <v>0</v>
      </c>
      <c r="O497" s="97">
        <f t="shared" si="226"/>
        <v>0</v>
      </c>
      <c r="P497" s="97">
        <f t="shared" si="226"/>
        <v>0</v>
      </c>
      <c r="Q497" s="97">
        <f t="shared" si="226"/>
        <v>0</v>
      </c>
    </row>
    <row r="498" spans="1:17" ht="12.75" hidden="1">
      <c r="A498" s="17"/>
      <c r="B498" s="85"/>
      <c r="C498" s="50" t="s">
        <v>4</v>
      </c>
      <c r="D498" s="86" t="s">
        <v>5</v>
      </c>
      <c r="E498" s="97"/>
      <c r="F498" s="111">
        <f>E498+SUM(G498:Q498)</f>
        <v>266.87171</v>
      </c>
      <c r="G498" s="87"/>
      <c r="H498" s="87"/>
      <c r="I498" s="88">
        <v>266.87171</v>
      </c>
      <c r="J498" s="88"/>
      <c r="K498" s="87"/>
      <c r="L498" s="87"/>
      <c r="M498" s="87"/>
      <c r="N498" s="203"/>
      <c r="O498" s="87"/>
      <c r="P498" s="87"/>
      <c r="Q498" s="87"/>
    </row>
    <row r="499" spans="1:17" s="23" customFormat="1" ht="12" hidden="1">
      <c r="A499" s="5" t="s">
        <v>64</v>
      </c>
      <c r="B499" s="16"/>
      <c r="C499" s="5"/>
      <c r="D499" s="13" t="s">
        <v>88</v>
      </c>
      <c r="E499" s="145">
        <f aca="true" t="shared" si="227" ref="E499:Q499">E500+E518</f>
        <v>17593.7</v>
      </c>
      <c r="F499" s="145">
        <f t="shared" si="227"/>
        <v>17593.7</v>
      </c>
      <c r="G499" s="24">
        <f t="shared" si="227"/>
        <v>0</v>
      </c>
      <c r="H499" s="24">
        <f t="shared" si="227"/>
        <v>0</v>
      </c>
      <c r="I499" s="24">
        <f t="shared" si="227"/>
        <v>0</v>
      </c>
      <c r="J499" s="24">
        <f t="shared" si="227"/>
        <v>0</v>
      </c>
      <c r="K499" s="24">
        <f t="shared" si="227"/>
        <v>0</v>
      </c>
      <c r="L499" s="24">
        <f t="shared" si="227"/>
        <v>0</v>
      </c>
      <c r="M499" s="24">
        <f t="shared" si="227"/>
        <v>0</v>
      </c>
      <c r="N499" s="211">
        <f t="shared" si="227"/>
        <v>0</v>
      </c>
      <c r="O499" s="24">
        <f t="shared" si="227"/>
        <v>0</v>
      </c>
      <c r="P499" s="24">
        <f t="shared" si="227"/>
        <v>0</v>
      </c>
      <c r="Q499" s="24">
        <f t="shared" si="227"/>
        <v>0</v>
      </c>
    </row>
    <row r="500" spans="1:17" s="23" customFormat="1" ht="12" hidden="1">
      <c r="A500" s="5" t="s">
        <v>89</v>
      </c>
      <c r="B500" s="16"/>
      <c r="C500" s="5"/>
      <c r="D500" s="13" t="s">
        <v>90</v>
      </c>
      <c r="E500" s="145">
        <f aca="true" t="shared" si="228" ref="E500:Q500">E501+E505</f>
        <v>16788</v>
      </c>
      <c r="F500" s="145">
        <f t="shared" si="228"/>
        <v>16788</v>
      </c>
      <c r="G500" s="24">
        <f t="shared" si="228"/>
        <v>0</v>
      </c>
      <c r="H500" s="24">
        <f t="shared" si="228"/>
        <v>0</v>
      </c>
      <c r="I500" s="24">
        <f t="shared" si="228"/>
        <v>0</v>
      </c>
      <c r="J500" s="24">
        <f t="shared" si="228"/>
        <v>0</v>
      </c>
      <c r="K500" s="24">
        <f t="shared" si="228"/>
        <v>0</v>
      </c>
      <c r="L500" s="24">
        <f t="shared" si="228"/>
        <v>0</v>
      </c>
      <c r="M500" s="24">
        <f t="shared" si="228"/>
        <v>0</v>
      </c>
      <c r="N500" s="211">
        <f t="shared" si="228"/>
        <v>0</v>
      </c>
      <c r="O500" s="24">
        <f t="shared" si="228"/>
        <v>0</v>
      </c>
      <c r="P500" s="24">
        <f t="shared" si="228"/>
        <v>0</v>
      </c>
      <c r="Q500" s="24">
        <f t="shared" si="228"/>
        <v>0</v>
      </c>
    </row>
    <row r="501" spans="1:17" s="23" customFormat="1" ht="51" hidden="1">
      <c r="A501" s="17"/>
      <c r="B501" s="82" t="s">
        <v>193</v>
      </c>
      <c r="C501" s="11"/>
      <c r="D501" s="79" t="s">
        <v>113</v>
      </c>
      <c r="E501" s="112">
        <f aca="true" t="shared" si="229" ref="E501:Q503">E502</f>
        <v>0</v>
      </c>
      <c r="F501" s="112">
        <f t="shared" si="229"/>
        <v>0</v>
      </c>
      <c r="G501" s="90">
        <f t="shared" si="229"/>
        <v>0</v>
      </c>
      <c r="H501" s="90">
        <f t="shared" si="229"/>
        <v>0</v>
      </c>
      <c r="I501" s="90">
        <f t="shared" si="229"/>
        <v>0</v>
      </c>
      <c r="J501" s="90">
        <f t="shared" si="229"/>
        <v>0</v>
      </c>
      <c r="K501" s="90">
        <f t="shared" si="229"/>
        <v>0</v>
      </c>
      <c r="L501" s="90">
        <f t="shared" si="229"/>
        <v>0</v>
      </c>
      <c r="M501" s="90">
        <f t="shared" si="229"/>
        <v>0</v>
      </c>
      <c r="N501" s="209">
        <f t="shared" si="229"/>
        <v>0</v>
      </c>
      <c r="O501" s="90">
        <f t="shared" si="229"/>
        <v>0</v>
      </c>
      <c r="P501" s="90">
        <f t="shared" si="229"/>
        <v>0</v>
      </c>
      <c r="Q501" s="90">
        <f t="shared" si="229"/>
        <v>0</v>
      </c>
    </row>
    <row r="502" spans="1:17" s="23" customFormat="1" ht="51" hidden="1">
      <c r="A502" s="17"/>
      <c r="B502" s="100" t="s">
        <v>194</v>
      </c>
      <c r="C502" s="50"/>
      <c r="D502" s="80" t="s">
        <v>196</v>
      </c>
      <c r="E502" s="111">
        <f t="shared" si="229"/>
        <v>0</v>
      </c>
      <c r="F502" s="111">
        <f t="shared" si="229"/>
        <v>0</v>
      </c>
      <c r="G502" s="83">
        <f t="shared" si="229"/>
        <v>0</v>
      </c>
      <c r="H502" s="83">
        <f t="shared" si="229"/>
        <v>0</v>
      </c>
      <c r="I502" s="83">
        <f t="shared" si="229"/>
        <v>0</v>
      </c>
      <c r="J502" s="83">
        <f t="shared" si="229"/>
        <v>0</v>
      </c>
      <c r="K502" s="83">
        <f t="shared" si="229"/>
        <v>0</v>
      </c>
      <c r="L502" s="83">
        <f t="shared" si="229"/>
        <v>0</v>
      </c>
      <c r="M502" s="83">
        <f t="shared" si="229"/>
        <v>0</v>
      </c>
      <c r="N502" s="207">
        <f t="shared" si="229"/>
        <v>0</v>
      </c>
      <c r="O502" s="83">
        <f t="shared" si="229"/>
        <v>0</v>
      </c>
      <c r="P502" s="83">
        <f t="shared" si="229"/>
        <v>0</v>
      </c>
      <c r="Q502" s="83">
        <f t="shared" si="229"/>
        <v>0</v>
      </c>
    </row>
    <row r="503" spans="1:17" s="23" customFormat="1" ht="25.5" hidden="1">
      <c r="A503" s="17"/>
      <c r="B503" s="85" t="s">
        <v>195</v>
      </c>
      <c r="C503" s="50"/>
      <c r="D503" s="72" t="s">
        <v>197</v>
      </c>
      <c r="E503" s="111">
        <f t="shared" si="229"/>
        <v>0</v>
      </c>
      <c r="F503" s="111">
        <f t="shared" si="229"/>
        <v>0</v>
      </c>
      <c r="G503" s="83">
        <f t="shared" si="229"/>
        <v>0</v>
      </c>
      <c r="H503" s="83">
        <f t="shared" si="229"/>
        <v>0</v>
      </c>
      <c r="I503" s="83">
        <f t="shared" si="229"/>
        <v>0</v>
      </c>
      <c r="J503" s="83">
        <f t="shared" si="229"/>
        <v>0</v>
      </c>
      <c r="K503" s="83">
        <f t="shared" si="229"/>
        <v>0</v>
      </c>
      <c r="L503" s="83">
        <f t="shared" si="229"/>
        <v>0</v>
      </c>
      <c r="M503" s="83">
        <f t="shared" si="229"/>
        <v>0</v>
      </c>
      <c r="N503" s="207">
        <f t="shared" si="229"/>
        <v>0</v>
      </c>
      <c r="O503" s="83">
        <f t="shared" si="229"/>
        <v>0</v>
      </c>
      <c r="P503" s="83">
        <f t="shared" si="229"/>
        <v>0</v>
      </c>
      <c r="Q503" s="83">
        <f t="shared" si="229"/>
        <v>0</v>
      </c>
    </row>
    <row r="504" spans="1:17" s="23" customFormat="1" ht="25.5" hidden="1">
      <c r="A504" s="17"/>
      <c r="B504" s="85"/>
      <c r="C504" s="50" t="s">
        <v>11</v>
      </c>
      <c r="D504" s="86" t="s">
        <v>12</v>
      </c>
      <c r="E504" s="111"/>
      <c r="F504" s="111">
        <f>E504+SUM(G504:Q504)</f>
        <v>0</v>
      </c>
      <c r="G504" s="83"/>
      <c r="H504" s="83"/>
      <c r="I504" s="84"/>
      <c r="J504" s="84"/>
      <c r="K504" s="83"/>
      <c r="L504" s="83"/>
      <c r="M504" s="83"/>
      <c r="N504" s="207"/>
      <c r="O504" s="83"/>
      <c r="P504" s="83"/>
      <c r="Q504" s="83">
        <f>Q505</f>
        <v>0</v>
      </c>
    </row>
    <row r="505" spans="1:17" s="23" customFormat="1" ht="68.25" customHeight="1" hidden="1">
      <c r="A505" s="17"/>
      <c r="B505" s="82" t="s">
        <v>270</v>
      </c>
      <c r="C505" s="11"/>
      <c r="D505" s="79" t="s">
        <v>123</v>
      </c>
      <c r="E505" s="113">
        <f>E506+E510+E514</f>
        <v>16788</v>
      </c>
      <c r="F505" s="113">
        <f aca="true" t="shared" si="230" ref="F505:Q505">F506+F510+F514</f>
        <v>16788</v>
      </c>
      <c r="G505" s="113">
        <f t="shared" si="230"/>
        <v>0</v>
      </c>
      <c r="H505" s="113">
        <f t="shared" si="230"/>
        <v>0</v>
      </c>
      <c r="I505" s="113">
        <f t="shared" si="230"/>
        <v>0</v>
      </c>
      <c r="J505" s="113">
        <f t="shared" si="230"/>
        <v>0</v>
      </c>
      <c r="K505" s="113">
        <f t="shared" si="230"/>
        <v>0</v>
      </c>
      <c r="L505" s="113">
        <f t="shared" si="230"/>
        <v>0</v>
      </c>
      <c r="M505" s="113">
        <f t="shared" si="230"/>
        <v>0</v>
      </c>
      <c r="N505" s="113">
        <f t="shared" si="230"/>
        <v>0</v>
      </c>
      <c r="O505" s="113">
        <f t="shared" si="230"/>
        <v>0</v>
      </c>
      <c r="P505" s="113">
        <f t="shared" si="230"/>
        <v>0</v>
      </c>
      <c r="Q505" s="113">
        <f t="shared" si="230"/>
        <v>0</v>
      </c>
    </row>
    <row r="506" spans="1:17" s="23" customFormat="1" ht="25.5" hidden="1">
      <c r="A506" s="17"/>
      <c r="B506" s="100" t="s">
        <v>289</v>
      </c>
      <c r="C506" s="117"/>
      <c r="D506" s="80" t="s">
        <v>125</v>
      </c>
      <c r="E506" s="97">
        <f aca="true" t="shared" si="231" ref="E506:Q508">E507</f>
        <v>16255.400000000001</v>
      </c>
      <c r="F506" s="97">
        <f t="shared" si="231"/>
        <v>16255.400000000001</v>
      </c>
      <c r="G506" s="87">
        <f t="shared" si="231"/>
        <v>0</v>
      </c>
      <c r="H506" s="87">
        <f t="shared" si="231"/>
        <v>0</v>
      </c>
      <c r="I506" s="87">
        <f t="shared" si="231"/>
        <v>0</v>
      </c>
      <c r="J506" s="87">
        <f t="shared" si="231"/>
        <v>0</v>
      </c>
      <c r="K506" s="87">
        <f t="shared" si="231"/>
        <v>0</v>
      </c>
      <c r="L506" s="87">
        <f t="shared" si="231"/>
        <v>0</v>
      </c>
      <c r="M506" s="87">
        <f t="shared" si="231"/>
        <v>0</v>
      </c>
      <c r="N506" s="203">
        <f t="shared" si="231"/>
        <v>0</v>
      </c>
      <c r="O506" s="87">
        <f t="shared" si="231"/>
        <v>0</v>
      </c>
      <c r="P506" s="87">
        <f t="shared" si="231"/>
        <v>0</v>
      </c>
      <c r="Q506" s="87">
        <f t="shared" si="231"/>
        <v>0</v>
      </c>
    </row>
    <row r="507" spans="1:17" s="23" customFormat="1" ht="38.25" hidden="1">
      <c r="A507" s="17"/>
      <c r="B507" s="85" t="s">
        <v>290</v>
      </c>
      <c r="C507" s="50"/>
      <c r="D507" s="72" t="s">
        <v>292</v>
      </c>
      <c r="E507" s="97">
        <f t="shared" si="231"/>
        <v>16255.400000000001</v>
      </c>
      <c r="F507" s="97">
        <f t="shared" si="231"/>
        <v>16255.400000000001</v>
      </c>
      <c r="G507" s="87">
        <f t="shared" si="231"/>
        <v>0</v>
      </c>
      <c r="H507" s="87">
        <f t="shared" si="231"/>
        <v>0</v>
      </c>
      <c r="I507" s="87">
        <f t="shared" si="231"/>
        <v>0</v>
      </c>
      <c r="J507" s="87">
        <f t="shared" si="231"/>
        <v>0</v>
      </c>
      <c r="K507" s="87">
        <f t="shared" si="231"/>
        <v>0</v>
      </c>
      <c r="L507" s="87">
        <f t="shared" si="231"/>
        <v>0</v>
      </c>
      <c r="M507" s="87">
        <f t="shared" si="231"/>
        <v>0</v>
      </c>
      <c r="N507" s="203">
        <f t="shared" si="231"/>
        <v>0</v>
      </c>
      <c r="O507" s="87">
        <f t="shared" si="231"/>
        <v>0</v>
      </c>
      <c r="P507" s="87">
        <f t="shared" si="231"/>
        <v>0</v>
      </c>
      <c r="Q507" s="87">
        <f t="shared" si="231"/>
        <v>0</v>
      </c>
    </row>
    <row r="508" spans="1:18" s="23" customFormat="1" ht="25.5" hidden="1">
      <c r="A508" s="17"/>
      <c r="B508" s="85" t="s">
        <v>291</v>
      </c>
      <c r="C508" s="50"/>
      <c r="D508" s="72" t="s">
        <v>275</v>
      </c>
      <c r="E508" s="97">
        <f t="shared" si="231"/>
        <v>16255.400000000001</v>
      </c>
      <c r="F508" s="97">
        <f t="shared" si="231"/>
        <v>16255.400000000001</v>
      </c>
      <c r="G508" s="87">
        <f t="shared" si="231"/>
        <v>0</v>
      </c>
      <c r="H508" s="87">
        <f t="shared" si="231"/>
        <v>0</v>
      </c>
      <c r="I508" s="87">
        <f t="shared" si="231"/>
        <v>0</v>
      </c>
      <c r="J508" s="87">
        <f t="shared" si="231"/>
        <v>0</v>
      </c>
      <c r="K508" s="87">
        <f t="shared" si="231"/>
        <v>0</v>
      </c>
      <c r="L508" s="87">
        <f t="shared" si="231"/>
        <v>0</v>
      </c>
      <c r="M508" s="87">
        <f t="shared" si="231"/>
        <v>0</v>
      </c>
      <c r="N508" s="203">
        <f t="shared" si="231"/>
        <v>0</v>
      </c>
      <c r="O508" s="87">
        <f t="shared" si="231"/>
        <v>0</v>
      </c>
      <c r="P508" s="87">
        <f t="shared" si="231"/>
        <v>0</v>
      </c>
      <c r="Q508" s="87">
        <f t="shared" si="231"/>
        <v>0</v>
      </c>
      <c r="R508" s="22"/>
    </row>
    <row r="509" spans="1:17" s="23" customFormat="1" ht="25.5" hidden="1">
      <c r="A509" s="17"/>
      <c r="B509" s="85"/>
      <c r="C509" s="50" t="s">
        <v>11</v>
      </c>
      <c r="D509" s="86" t="s">
        <v>12</v>
      </c>
      <c r="E509" s="97">
        <f>4001.8+12253.6</f>
        <v>16255.400000000001</v>
      </c>
      <c r="F509" s="111">
        <f>E509+SUM(G509:Q509)</f>
        <v>16255.400000000001</v>
      </c>
      <c r="G509" s="87"/>
      <c r="H509" s="87"/>
      <c r="I509" s="88"/>
      <c r="J509" s="88"/>
      <c r="K509" s="87"/>
      <c r="L509" s="89"/>
      <c r="M509" s="87"/>
      <c r="N509" s="203"/>
      <c r="O509" s="87"/>
      <c r="P509" s="87"/>
      <c r="Q509" s="87"/>
    </row>
    <row r="510" spans="1:18" s="36" customFormat="1" ht="25.5" hidden="1">
      <c r="A510" s="17"/>
      <c r="B510" s="100" t="s">
        <v>307</v>
      </c>
      <c r="C510" s="50"/>
      <c r="D510" s="80" t="s">
        <v>127</v>
      </c>
      <c r="E510" s="97">
        <f aca="true" t="shared" si="232" ref="E510:Q512">E511</f>
        <v>352.6</v>
      </c>
      <c r="F510" s="97">
        <f t="shared" si="232"/>
        <v>352.6</v>
      </c>
      <c r="G510" s="87">
        <f t="shared" si="232"/>
        <v>0</v>
      </c>
      <c r="H510" s="87">
        <f t="shared" si="232"/>
        <v>0</v>
      </c>
      <c r="I510" s="89">
        <f t="shared" si="232"/>
        <v>0</v>
      </c>
      <c r="J510" s="87">
        <f t="shared" si="232"/>
        <v>0</v>
      </c>
      <c r="K510" s="87">
        <f t="shared" si="232"/>
        <v>0</v>
      </c>
      <c r="L510" s="87">
        <f t="shared" si="232"/>
        <v>0</v>
      </c>
      <c r="M510" s="87">
        <f t="shared" si="232"/>
        <v>0</v>
      </c>
      <c r="N510" s="203">
        <f t="shared" si="232"/>
        <v>0</v>
      </c>
      <c r="O510" s="87">
        <f t="shared" si="232"/>
        <v>0</v>
      </c>
      <c r="P510" s="87">
        <f t="shared" si="232"/>
        <v>0</v>
      </c>
      <c r="Q510" s="87">
        <f t="shared" si="232"/>
        <v>0</v>
      </c>
      <c r="R510" s="23"/>
    </row>
    <row r="511" spans="1:18" s="36" customFormat="1" ht="25.5" hidden="1">
      <c r="A511" s="17"/>
      <c r="B511" s="85" t="s">
        <v>312</v>
      </c>
      <c r="C511" s="50"/>
      <c r="D511" s="72" t="s">
        <v>314</v>
      </c>
      <c r="E511" s="97">
        <f t="shared" si="232"/>
        <v>352.6</v>
      </c>
      <c r="F511" s="97">
        <f t="shared" si="232"/>
        <v>352.6</v>
      </c>
      <c r="G511" s="87">
        <f t="shared" si="232"/>
        <v>0</v>
      </c>
      <c r="H511" s="87">
        <f t="shared" si="232"/>
        <v>0</v>
      </c>
      <c r="I511" s="89">
        <f t="shared" si="232"/>
        <v>0</v>
      </c>
      <c r="J511" s="87">
        <f t="shared" si="232"/>
        <v>0</v>
      </c>
      <c r="K511" s="87">
        <f t="shared" si="232"/>
        <v>0</v>
      </c>
      <c r="L511" s="87">
        <f t="shared" si="232"/>
        <v>0</v>
      </c>
      <c r="M511" s="87">
        <f t="shared" si="232"/>
        <v>0</v>
      </c>
      <c r="N511" s="203">
        <f t="shared" si="232"/>
        <v>0</v>
      </c>
      <c r="O511" s="87">
        <f t="shared" si="232"/>
        <v>0</v>
      </c>
      <c r="P511" s="87">
        <f t="shared" si="232"/>
        <v>0</v>
      </c>
      <c r="Q511" s="87">
        <f t="shared" si="232"/>
        <v>0</v>
      </c>
      <c r="R511" s="23"/>
    </row>
    <row r="512" spans="1:18" s="36" customFormat="1" ht="51" hidden="1">
      <c r="A512" s="17"/>
      <c r="B512" s="85" t="s">
        <v>313</v>
      </c>
      <c r="C512" s="50"/>
      <c r="D512" s="72" t="s">
        <v>311</v>
      </c>
      <c r="E512" s="97">
        <f t="shared" si="232"/>
        <v>352.6</v>
      </c>
      <c r="F512" s="97">
        <f t="shared" si="232"/>
        <v>352.6</v>
      </c>
      <c r="G512" s="87">
        <f t="shared" si="232"/>
        <v>0</v>
      </c>
      <c r="H512" s="87">
        <f t="shared" si="232"/>
        <v>0</v>
      </c>
      <c r="I512" s="89">
        <f t="shared" si="232"/>
        <v>0</v>
      </c>
      <c r="J512" s="87">
        <f t="shared" si="232"/>
        <v>0</v>
      </c>
      <c r="K512" s="87">
        <f t="shared" si="232"/>
        <v>0</v>
      </c>
      <c r="L512" s="87">
        <f t="shared" si="232"/>
        <v>0</v>
      </c>
      <c r="M512" s="87">
        <f t="shared" si="232"/>
        <v>0</v>
      </c>
      <c r="N512" s="203">
        <f t="shared" si="232"/>
        <v>0</v>
      </c>
      <c r="O512" s="87">
        <f t="shared" si="232"/>
        <v>0</v>
      </c>
      <c r="P512" s="87">
        <f t="shared" si="232"/>
        <v>0</v>
      </c>
      <c r="Q512" s="87">
        <f t="shared" si="232"/>
        <v>0</v>
      </c>
      <c r="R512" s="23"/>
    </row>
    <row r="513" spans="1:17" s="23" customFormat="1" ht="25.5" hidden="1">
      <c r="A513" s="5"/>
      <c r="B513" s="85"/>
      <c r="C513" s="50" t="s">
        <v>11</v>
      </c>
      <c r="D513" s="86" t="s">
        <v>12</v>
      </c>
      <c r="E513" s="97">
        <v>352.6</v>
      </c>
      <c r="F513" s="111">
        <f>E513+SUM(G513:Q513)</f>
        <v>352.6</v>
      </c>
      <c r="G513" s="87"/>
      <c r="H513" s="87"/>
      <c r="I513" s="188"/>
      <c r="J513" s="88"/>
      <c r="K513" s="87"/>
      <c r="L513" s="87"/>
      <c r="M513" s="87"/>
      <c r="N513" s="203"/>
      <c r="O513" s="87"/>
      <c r="P513" s="87"/>
      <c r="Q513" s="87"/>
    </row>
    <row r="514" spans="1:17" s="23" customFormat="1" ht="51" hidden="1">
      <c r="A514" s="5"/>
      <c r="B514" s="100" t="s">
        <v>492</v>
      </c>
      <c r="C514" s="117"/>
      <c r="D514" s="128" t="s">
        <v>495</v>
      </c>
      <c r="E514" s="97">
        <f>E515</f>
        <v>180</v>
      </c>
      <c r="F514" s="97">
        <f aca="true" t="shared" si="233" ref="F514:Q516">F515</f>
        <v>180</v>
      </c>
      <c r="G514" s="97">
        <f t="shared" si="233"/>
        <v>0</v>
      </c>
      <c r="H514" s="97">
        <f t="shared" si="233"/>
        <v>0</v>
      </c>
      <c r="I514" s="97">
        <f t="shared" si="233"/>
        <v>0</v>
      </c>
      <c r="J514" s="97">
        <f t="shared" si="233"/>
        <v>0</v>
      </c>
      <c r="K514" s="97">
        <f t="shared" si="233"/>
        <v>0</v>
      </c>
      <c r="L514" s="97">
        <f t="shared" si="233"/>
        <v>0</v>
      </c>
      <c r="M514" s="97">
        <f t="shared" si="233"/>
        <v>0</v>
      </c>
      <c r="N514" s="97">
        <f t="shared" si="233"/>
        <v>0</v>
      </c>
      <c r="O514" s="97">
        <f t="shared" si="233"/>
        <v>0</v>
      </c>
      <c r="P514" s="97">
        <f t="shared" si="233"/>
        <v>0</v>
      </c>
      <c r="Q514" s="97">
        <f t="shared" si="233"/>
        <v>0</v>
      </c>
    </row>
    <row r="515" spans="1:17" s="23" customFormat="1" ht="51" hidden="1">
      <c r="A515" s="5"/>
      <c r="B515" s="85" t="s">
        <v>493</v>
      </c>
      <c r="C515" s="50"/>
      <c r="D515" s="86" t="s">
        <v>196</v>
      </c>
      <c r="E515" s="97">
        <f>E516</f>
        <v>180</v>
      </c>
      <c r="F515" s="97">
        <f t="shared" si="233"/>
        <v>180</v>
      </c>
      <c r="G515" s="97">
        <f t="shared" si="233"/>
        <v>0</v>
      </c>
      <c r="H515" s="97">
        <f t="shared" si="233"/>
        <v>0</v>
      </c>
      <c r="I515" s="97">
        <f t="shared" si="233"/>
        <v>0</v>
      </c>
      <c r="J515" s="97">
        <f t="shared" si="233"/>
        <v>0</v>
      </c>
      <c r="K515" s="97">
        <f t="shared" si="233"/>
        <v>0</v>
      </c>
      <c r="L515" s="97">
        <f t="shared" si="233"/>
        <v>0</v>
      </c>
      <c r="M515" s="97">
        <f t="shared" si="233"/>
        <v>0</v>
      </c>
      <c r="N515" s="97">
        <f t="shared" si="233"/>
        <v>0</v>
      </c>
      <c r="O515" s="97">
        <f t="shared" si="233"/>
        <v>0</v>
      </c>
      <c r="P515" s="97">
        <f t="shared" si="233"/>
        <v>0</v>
      </c>
      <c r="Q515" s="97">
        <f t="shared" si="233"/>
        <v>0</v>
      </c>
    </row>
    <row r="516" spans="1:17" s="23" customFormat="1" ht="38.25" hidden="1">
      <c r="A516" s="5"/>
      <c r="B516" s="85" t="s">
        <v>572</v>
      </c>
      <c r="C516" s="50"/>
      <c r="D516" s="86" t="s">
        <v>573</v>
      </c>
      <c r="E516" s="97">
        <f>E517</f>
        <v>180</v>
      </c>
      <c r="F516" s="97">
        <f t="shared" si="233"/>
        <v>180</v>
      </c>
      <c r="G516" s="97">
        <f t="shared" si="233"/>
        <v>0</v>
      </c>
      <c r="H516" s="97">
        <f t="shared" si="233"/>
        <v>0</v>
      </c>
      <c r="I516" s="97">
        <f t="shared" si="233"/>
        <v>0</v>
      </c>
      <c r="J516" s="97">
        <f t="shared" si="233"/>
        <v>0</v>
      </c>
      <c r="K516" s="97">
        <f t="shared" si="233"/>
        <v>0</v>
      </c>
      <c r="L516" s="97">
        <f t="shared" si="233"/>
        <v>0</v>
      </c>
      <c r="M516" s="97">
        <f t="shared" si="233"/>
        <v>0</v>
      </c>
      <c r="N516" s="97">
        <f t="shared" si="233"/>
        <v>0</v>
      </c>
      <c r="O516" s="97">
        <f t="shared" si="233"/>
        <v>0</v>
      </c>
      <c r="P516" s="97">
        <f t="shared" si="233"/>
        <v>0</v>
      </c>
      <c r="Q516" s="97">
        <f t="shared" si="233"/>
        <v>0</v>
      </c>
    </row>
    <row r="517" spans="1:17" s="23" customFormat="1" ht="25.5" hidden="1">
      <c r="A517" s="5"/>
      <c r="B517" s="85"/>
      <c r="C517" s="50" t="s">
        <v>11</v>
      </c>
      <c r="D517" s="86" t="s">
        <v>12</v>
      </c>
      <c r="E517" s="97">
        <v>180</v>
      </c>
      <c r="F517" s="111">
        <f>E517+SUM(G517:Q517)</f>
        <v>180</v>
      </c>
      <c r="G517" s="87"/>
      <c r="H517" s="87"/>
      <c r="I517" s="188"/>
      <c r="J517" s="88"/>
      <c r="K517" s="87"/>
      <c r="L517" s="87"/>
      <c r="M517" s="87"/>
      <c r="N517" s="203"/>
      <c r="O517" s="87"/>
      <c r="P517" s="87"/>
      <c r="Q517" s="87"/>
    </row>
    <row r="518" spans="1:18" s="22" customFormat="1" ht="12" hidden="1">
      <c r="A518" s="5" t="s">
        <v>0</v>
      </c>
      <c r="B518" s="16"/>
      <c r="C518" s="5"/>
      <c r="D518" s="19" t="s">
        <v>1</v>
      </c>
      <c r="E518" s="145">
        <f>E519</f>
        <v>805.7</v>
      </c>
      <c r="F518" s="145">
        <f>F519</f>
        <v>805.7</v>
      </c>
      <c r="G518" s="24">
        <f aca="true" t="shared" si="234" ref="F518:Q519">G519</f>
        <v>0</v>
      </c>
      <c r="H518" s="24">
        <f t="shared" si="234"/>
        <v>0</v>
      </c>
      <c r="I518" s="193">
        <f t="shared" si="234"/>
        <v>0</v>
      </c>
      <c r="J518" s="24">
        <f t="shared" si="234"/>
        <v>0</v>
      </c>
      <c r="K518" s="24">
        <f t="shared" si="234"/>
        <v>0</v>
      </c>
      <c r="L518" s="24">
        <f t="shared" si="234"/>
        <v>0</v>
      </c>
      <c r="M518" s="24">
        <f t="shared" si="234"/>
        <v>0</v>
      </c>
      <c r="N518" s="211">
        <f t="shared" si="234"/>
        <v>0</v>
      </c>
      <c r="O518" s="24">
        <f t="shared" si="234"/>
        <v>0</v>
      </c>
      <c r="P518" s="24">
        <f t="shared" si="234"/>
        <v>0</v>
      </c>
      <c r="Q518" s="24">
        <f t="shared" si="234"/>
        <v>0</v>
      </c>
      <c r="R518" s="23"/>
    </row>
    <row r="519" spans="1:17" s="23" customFormat="1" ht="69.75" customHeight="1" hidden="1">
      <c r="A519" s="17"/>
      <c r="B519" s="82" t="s">
        <v>270</v>
      </c>
      <c r="C519" s="11"/>
      <c r="D519" s="79" t="s">
        <v>123</v>
      </c>
      <c r="E519" s="113">
        <f>E520</f>
        <v>805.7</v>
      </c>
      <c r="F519" s="113">
        <f t="shared" si="234"/>
        <v>805.7</v>
      </c>
      <c r="G519" s="91">
        <f t="shared" si="234"/>
        <v>0</v>
      </c>
      <c r="H519" s="91">
        <f t="shared" si="234"/>
        <v>0</v>
      </c>
      <c r="I519" s="95">
        <f t="shared" si="234"/>
        <v>0</v>
      </c>
      <c r="J519" s="91">
        <f t="shared" si="234"/>
        <v>0</v>
      </c>
      <c r="K519" s="91">
        <f t="shared" si="234"/>
        <v>0</v>
      </c>
      <c r="L519" s="91">
        <f t="shared" si="234"/>
        <v>0</v>
      </c>
      <c r="M519" s="91">
        <f t="shared" si="234"/>
        <v>0</v>
      </c>
      <c r="N519" s="158">
        <f t="shared" si="234"/>
        <v>0</v>
      </c>
      <c r="O519" s="91">
        <f t="shared" si="234"/>
        <v>0</v>
      </c>
      <c r="P519" s="91">
        <f t="shared" si="234"/>
        <v>0</v>
      </c>
      <c r="Q519" s="91">
        <f t="shared" si="234"/>
        <v>0</v>
      </c>
    </row>
    <row r="520" spans="1:17" s="23" customFormat="1" ht="25.5" hidden="1">
      <c r="A520" s="17"/>
      <c r="B520" s="100" t="s">
        <v>289</v>
      </c>
      <c r="C520" s="117"/>
      <c r="D520" s="80" t="s">
        <v>125</v>
      </c>
      <c r="E520" s="97">
        <f>E521</f>
        <v>805.7</v>
      </c>
      <c r="F520" s="97">
        <f aca="true" t="shared" si="235" ref="F520:Q520">F522</f>
        <v>805.7</v>
      </c>
      <c r="G520" s="87">
        <f t="shared" si="235"/>
        <v>0</v>
      </c>
      <c r="H520" s="87">
        <f t="shared" si="235"/>
        <v>0</v>
      </c>
      <c r="I520" s="89">
        <f t="shared" si="235"/>
        <v>0</v>
      </c>
      <c r="J520" s="87">
        <f t="shared" si="235"/>
        <v>0</v>
      </c>
      <c r="K520" s="87">
        <f t="shared" si="235"/>
        <v>0</v>
      </c>
      <c r="L520" s="87">
        <f t="shared" si="235"/>
        <v>0</v>
      </c>
      <c r="M520" s="87">
        <f t="shared" si="235"/>
        <v>0</v>
      </c>
      <c r="N520" s="203">
        <f t="shared" si="235"/>
        <v>0</v>
      </c>
      <c r="O520" s="87">
        <f t="shared" si="235"/>
        <v>0</v>
      </c>
      <c r="P520" s="87">
        <f t="shared" si="235"/>
        <v>0</v>
      </c>
      <c r="Q520" s="87">
        <f t="shared" si="235"/>
        <v>0</v>
      </c>
    </row>
    <row r="521" spans="1:17" s="23" customFormat="1" ht="57.75" customHeight="1" hidden="1">
      <c r="A521" s="17"/>
      <c r="B521" s="85" t="s">
        <v>293</v>
      </c>
      <c r="C521" s="50"/>
      <c r="D521" s="72" t="s">
        <v>298</v>
      </c>
      <c r="E521" s="97">
        <f>E522</f>
        <v>805.7</v>
      </c>
      <c r="F521" s="97">
        <f aca="true" t="shared" si="236" ref="F521:Q522">F522</f>
        <v>805.7</v>
      </c>
      <c r="G521" s="87">
        <f t="shared" si="236"/>
        <v>0</v>
      </c>
      <c r="H521" s="87">
        <f t="shared" si="236"/>
        <v>0</v>
      </c>
      <c r="I521" s="89">
        <f t="shared" si="236"/>
        <v>0</v>
      </c>
      <c r="J521" s="87">
        <f t="shared" si="236"/>
        <v>0</v>
      </c>
      <c r="K521" s="87">
        <f t="shared" si="236"/>
        <v>0</v>
      </c>
      <c r="L521" s="87">
        <f t="shared" si="236"/>
        <v>0</v>
      </c>
      <c r="M521" s="87">
        <f t="shared" si="236"/>
        <v>0</v>
      </c>
      <c r="N521" s="203">
        <f t="shared" si="236"/>
        <v>0</v>
      </c>
      <c r="O521" s="87">
        <f t="shared" si="236"/>
        <v>0</v>
      </c>
      <c r="P521" s="87">
        <f t="shared" si="236"/>
        <v>0</v>
      </c>
      <c r="Q521" s="87">
        <f t="shared" si="236"/>
        <v>0</v>
      </c>
    </row>
    <row r="522" spans="1:17" s="23" customFormat="1" ht="23.25" customHeight="1" hidden="1">
      <c r="A522" s="17"/>
      <c r="B522" s="85" t="s">
        <v>294</v>
      </c>
      <c r="C522" s="50"/>
      <c r="D522" s="72" t="s">
        <v>285</v>
      </c>
      <c r="E522" s="97">
        <f>E523</f>
        <v>805.7</v>
      </c>
      <c r="F522" s="97">
        <f t="shared" si="236"/>
        <v>805.7</v>
      </c>
      <c r="G522" s="87">
        <f t="shared" si="236"/>
        <v>0</v>
      </c>
      <c r="H522" s="87">
        <f t="shared" si="236"/>
        <v>0</v>
      </c>
      <c r="I522" s="89">
        <f t="shared" si="236"/>
        <v>0</v>
      </c>
      <c r="J522" s="87">
        <f t="shared" si="236"/>
        <v>0</v>
      </c>
      <c r="K522" s="87">
        <f t="shared" si="236"/>
        <v>0</v>
      </c>
      <c r="L522" s="87">
        <f t="shared" si="236"/>
        <v>0</v>
      </c>
      <c r="M522" s="87">
        <f t="shared" si="236"/>
        <v>0</v>
      </c>
      <c r="N522" s="203">
        <f t="shared" si="236"/>
        <v>0</v>
      </c>
      <c r="O522" s="87">
        <f t="shared" si="236"/>
        <v>0</v>
      </c>
      <c r="P522" s="87">
        <f t="shared" si="236"/>
        <v>0</v>
      </c>
      <c r="Q522" s="87">
        <f t="shared" si="236"/>
        <v>0</v>
      </c>
    </row>
    <row r="523" spans="1:17" s="23" customFormat="1" ht="25.5" hidden="1">
      <c r="A523" s="17"/>
      <c r="B523" s="85"/>
      <c r="C523" s="50" t="s">
        <v>3</v>
      </c>
      <c r="D523" s="86" t="s">
        <v>98</v>
      </c>
      <c r="E523" s="97">
        <v>805.7</v>
      </c>
      <c r="F523" s="111">
        <f>E523+SUM(G523:Q523)</f>
        <v>805.7</v>
      </c>
      <c r="G523" s="87"/>
      <c r="H523" s="87"/>
      <c r="I523" s="188"/>
      <c r="J523" s="88"/>
      <c r="K523" s="87"/>
      <c r="L523" s="89"/>
      <c r="M523" s="87"/>
      <c r="N523" s="203"/>
      <c r="O523" s="87"/>
      <c r="P523" s="87"/>
      <c r="Q523" s="87"/>
    </row>
    <row r="524" spans="1:17" s="35" customFormat="1" ht="24" hidden="1">
      <c r="A524" s="5" t="s">
        <v>83</v>
      </c>
      <c r="B524" s="16"/>
      <c r="C524" s="5"/>
      <c r="D524" s="13" t="s">
        <v>84</v>
      </c>
      <c r="E524" s="145">
        <f aca="true" t="shared" si="237" ref="E524:E529">E525</f>
        <v>11731.2</v>
      </c>
      <c r="F524" s="145">
        <f aca="true" t="shared" si="238" ref="F524:Q529">F525</f>
        <v>11731.2</v>
      </c>
      <c r="G524" s="24">
        <f t="shared" si="238"/>
        <v>0</v>
      </c>
      <c r="H524" s="24">
        <f t="shared" si="238"/>
        <v>0</v>
      </c>
      <c r="I524" s="193">
        <f t="shared" si="238"/>
        <v>0</v>
      </c>
      <c r="J524" s="24">
        <f t="shared" si="238"/>
        <v>0</v>
      </c>
      <c r="K524" s="24">
        <f t="shared" si="238"/>
        <v>0</v>
      </c>
      <c r="L524" s="24">
        <f t="shared" si="238"/>
        <v>0</v>
      </c>
      <c r="M524" s="24">
        <f t="shared" si="238"/>
        <v>0</v>
      </c>
      <c r="N524" s="211">
        <f t="shared" si="238"/>
        <v>0</v>
      </c>
      <c r="O524" s="24">
        <f t="shared" si="238"/>
        <v>0</v>
      </c>
      <c r="P524" s="24">
        <f t="shared" si="238"/>
        <v>0</v>
      </c>
      <c r="Q524" s="24">
        <f t="shared" si="238"/>
        <v>0</v>
      </c>
    </row>
    <row r="525" spans="1:17" s="35" customFormat="1" ht="24" hidden="1">
      <c r="A525" s="5" t="s">
        <v>85</v>
      </c>
      <c r="B525" s="16"/>
      <c r="C525" s="5"/>
      <c r="D525" s="13" t="s">
        <v>100</v>
      </c>
      <c r="E525" s="145">
        <f t="shared" si="237"/>
        <v>11731.2</v>
      </c>
      <c r="F525" s="145">
        <f t="shared" si="238"/>
        <v>11731.2</v>
      </c>
      <c r="G525" s="24">
        <f t="shared" si="238"/>
        <v>0</v>
      </c>
      <c r="H525" s="24">
        <f t="shared" si="238"/>
        <v>0</v>
      </c>
      <c r="I525" s="193">
        <f t="shared" si="238"/>
        <v>0</v>
      </c>
      <c r="J525" s="24">
        <f t="shared" si="238"/>
        <v>0</v>
      </c>
      <c r="K525" s="24">
        <f t="shared" si="238"/>
        <v>0</v>
      </c>
      <c r="L525" s="24">
        <f t="shared" si="238"/>
        <v>0</v>
      </c>
      <c r="M525" s="24">
        <f t="shared" si="238"/>
        <v>0</v>
      </c>
      <c r="N525" s="211">
        <f t="shared" si="238"/>
        <v>0</v>
      </c>
      <c r="O525" s="24">
        <f t="shared" si="238"/>
        <v>0</v>
      </c>
      <c r="P525" s="24">
        <f t="shared" si="238"/>
        <v>0</v>
      </c>
      <c r="Q525" s="24">
        <f t="shared" si="238"/>
        <v>0</v>
      </c>
    </row>
    <row r="526" spans="1:17" s="35" customFormat="1" ht="38.25" hidden="1">
      <c r="A526" s="17"/>
      <c r="B526" s="82" t="s">
        <v>165</v>
      </c>
      <c r="C526" s="50"/>
      <c r="D526" s="79" t="s">
        <v>108</v>
      </c>
      <c r="E526" s="112">
        <f t="shared" si="237"/>
        <v>11731.2</v>
      </c>
      <c r="F526" s="112">
        <f t="shared" si="238"/>
        <v>11731.2</v>
      </c>
      <c r="G526" s="90">
        <f t="shared" si="238"/>
        <v>0</v>
      </c>
      <c r="H526" s="90">
        <f t="shared" si="238"/>
        <v>0</v>
      </c>
      <c r="I526" s="191">
        <f t="shared" si="238"/>
        <v>0</v>
      </c>
      <c r="J526" s="90">
        <f t="shared" si="238"/>
        <v>0</v>
      </c>
      <c r="K526" s="90">
        <f t="shared" si="238"/>
        <v>0</v>
      </c>
      <c r="L526" s="90">
        <f t="shared" si="238"/>
        <v>0</v>
      </c>
      <c r="M526" s="90">
        <f t="shared" si="238"/>
        <v>0</v>
      </c>
      <c r="N526" s="209">
        <f t="shared" si="238"/>
        <v>0</v>
      </c>
      <c r="O526" s="90">
        <f t="shared" si="238"/>
        <v>0</v>
      </c>
      <c r="P526" s="90">
        <f t="shared" si="238"/>
        <v>0</v>
      </c>
      <c r="Q526" s="90">
        <f t="shared" si="238"/>
        <v>0</v>
      </c>
    </row>
    <row r="527" spans="1:17" s="35" customFormat="1" ht="25.5" hidden="1">
      <c r="A527" s="17"/>
      <c r="B527" s="82" t="s">
        <v>187</v>
      </c>
      <c r="C527" s="11"/>
      <c r="D527" s="138" t="s">
        <v>190</v>
      </c>
      <c r="E527" s="112">
        <f t="shared" si="237"/>
        <v>11731.2</v>
      </c>
      <c r="F527" s="112">
        <f t="shared" si="238"/>
        <v>11731.2</v>
      </c>
      <c r="G527" s="90">
        <f t="shared" si="238"/>
        <v>0</v>
      </c>
      <c r="H527" s="90">
        <f t="shared" si="238"/>
        <v>0</v>
      </c>
      <c r="I527" s="191">
        <f t="shared" si="238"/>
        <v>0</v>
      </c>
      <c r="J527" s="90">
        <f t="shared" si="238"/>
        <v>0</v>
      </c>
      <c r="K527" s="90">
        <f t="shared" si="238"/>
        <v>0</v>
      </c>
      <c r="L527" s="90">
        <f t="shared" si="238"/>
        <v>0</v>
      </c>
      <c r="M527" s="90">
        <f t="shared" si="238"/>
        <v>0</v>
      </c>
      <c r="N527" s="209">
        <f t="shared" si="238"/>
        <v>0</v>
      </c>
      <c r="O527" s="90">
        <f t="shared" si="238"/>
        <v>0</v>
      </c>
      <c r="P527" s="90">
        <f t="shared" si="238"/>
        <v>0</v>
      </c>
      <c r="Q527" s="90">
        <f t="shared" si="238"/>
        <v>0</v>
      </c>
    </row>
    <row r="528" spans="1:17" s="35" customFormat="1" ht="25.5" hidden="1">
      <c r="A528" s="17"/>
      <c r="B528" s="100" t="s">
        <v>188</v>
      </c>
      <c r="C528" s="117"/>
      <c r="D528" s="128" t="s">
        <v>191</v>
      </c>
      <c r="E528" s="111">
        <f t="shared" si="237"/>
        <v>11731.2</v>
      </c>
      <c r="F528" s="111">
        <f t="shared" si="238"/>
        <v>11731.2</v>
      </c>
      <c r="G528" s="83">
        <f t="shared" si="238"/>
        <v>0</v>
      </c>
      <c r="H528" s="83">
        <f t="shared" si="238"/>
        <v>0</v>
      </c>
      <c r="I528" s="96">
        <f t="shared" si="238"/>
        <v>0</v>
      </c>
      <c r="J528" s="83">
        <f t="shared" si="238"/>
        <v>0</v>
      </c>
      <c r="K528" s="83">
        <f t="shared" si="238"/>
        <v>0</v>
      </c>
      <c r="L528" s="83">
        <f t="shared" si="238"/>
        <v>0</v>
      </c>
      <c r="M528" s="83">
        <f t="shared" si="238"/>
        <v>0</v>
      </c>
      <c r="N528" s="207">
        <f t="shared" si="238"/>
        <v>0</v>
      </c>
      <c r="O528" s="83">
        <f t="shared" si="238"/>
        <v>0</v>
      </c>
      <c r="P528" s="83">
        <f t="shared" si="238"/>
        <v>0</v>
      </c>
      <c r="Q528" s="83">
        <f t="shared" si="238"/>
        <v>0</v>
      </c>
    </row>
    <row r="529" spans="1:17" s="35" customFormat="1" ht="38.25" hidden="1">
      <c r="A529" s="17"/>
      <c r="B529" s="85" t="s">
        <v>189</v>
      </c>
      <c r="C529" s="50"/>
      <c r="D529" s="86" t="s">
        <v>192</v>
      </c>
      <c r="E529" s="111">
        <f t="shared" si="237"/>
        <v>11731.2</v>
      </c>
      <c r="F529" s="111">
        <f t="shared" si="238"/>
        <v>11731.2</v>
      </c>
      <c r="G529" s="83">
        <f t="shared" si="238"/>
        <v>0</v>
      </c>
      <c r="H529" s="83">
        <f t="shared" si="238"/>
        <v>0</v>
      </c>
      <c r="I529" s="96">
        <f t="shared" si="238"/>
        <v>0</v>
      </c>
      <c r="J529" s="83">
        <f t="shared" si="238"/>
        <v>0</v>
      </c>
      <c r="K529" s="83">
        <f t="shared" si="238"/>
        <v>0</v>
      </c>
      <c r="L529" s="83">
        <f t="shared" si="238"/>
        <v>0</v>
      </c>
      <c r="M529" s="83">
        <f t="shared" si="238"/>
        <v>0</v>
      </c>
      <c r="N529" s="207">
        <f t="shared" si="238"/>
        <v>0</v>
      </c>
      <c r="O529" s="83">
        <f t="shared" si="238"/>
        <v>0</v>
      </c>
      <c r="P529" s="83">
        <f t="shared" si="238"/>
        <v>0</v>
      </c>
      <c r="Q529" s="83">
        <f t="shared" si="238"/>
        <v>0</v>
      </c>
    </row>
    <row r="530" spans="1:17" s="35" customFormat="1" ht="29.25" customHeight="1" hidden="1">
      <c r="A530" s="17"/>
      <c r="B530" s="85"/>
      <c r="C530" s="50" t="s">
        <v>8</v>
      </c>
      <c r="D530" s="134" t="s">
        <v>101</v>
      </c>
      <c r="E530" s="111">
        <v>11731.2</v>
      </c>
      <c r="F530" s="111">
        <f>E530+SUM(G530:Q530)</f>
        <v>11731.2</v>
      </c>
      <c r="G530" s="83"/>
      <c r="H530" s="83"/>
      <c r="I530" s="192"/>
      <c r="J530" s="75"/>
      <c r="K530" s="83"/>
      <c r="L530" s="83"/>
      <c r="M530" s="83"/>
      <c r="N530" s="207"/>
      <c r="O530" s="83"/>
      <c r="P530" s="83"/>
      <c r="Q530" s="83"/>
    </row>
    <row r="531" spans="1:17" s="22" customFormat="1" ht="12" hidden="1">
      <c r="A531" s="5" t="s">
        <v>157</v>
      </c>
      <c r="B531" s="16"/>
      <c r="C531" s="5"/>
      <c r="D531" s="19" t="s">
        <v>59</v>
      </c>
      <c r="E531" s="145">
        <f>E532</f>
        <v>0</v>
      </c>
      <c r="F531" s="145">
        <f>F532</f>
        <v>0</v>
      </c>
      <c r="G531" s="24">
        <f aca="true" t="shared" si="239" ref="G531:Q532">G532</f>
        <v>0</v>
      </c>
      <c r="H531" s="24">
        <f t="shared" si="239"/>
        <v>0</v>
      </c>
      <c r="I531" s="193">
        <f t="shared" si="239"/>
        <v>0</v>
      </c>
      <c r="J531" s="24">
        <f t="shared" si="239"/>
        <v>0</v>
      </c>
      <c r="K531" s="24">
        <f t="shared" si="239"/>
        <v>0</v>
      </c>
      <c r="L531" s="24">
        <f t="shared" si="239"/>
        <v>0</v>
      </c>
      <c r="M531" s="24">
        <f t="shared" si="239"/>
        <v>0</v>
      </c>
      <c r="N531" s="211">
        <f t="shared" si="239"/>
        <v>0</v>
      </c>
      <c r="O531" s="24">
        <f t="shared" si="239"/>
        <v>0</v>
      </c>
      <c r="P531" s="24">
        <f t="shared" si="239"/>
        <v>0</v>
      </c>
      <c r="Q531" s="24">
        <f t="shared" si="239"/>
        <v>0</v>
      </c>
    </row>
    <row r="532" spans="1:17" s="23" customFormat="1" ht="12.75" hidden="1">
      <c r="A532" s="17"/>
      <c r="B532" s="142" t="s">
        <v>425</v>
      </c>
      <c r="C532" s="11"/>
      <c r="D532" s="143" t="s">
        <v>148</v>
      </c>
      <c r="E532" s="113">
        <f>E533</f>
        <v>0</v>
      </c>
      <c r="F532" s="113">
        <f>F533</f>
        <v>0</v>
      </c>
      <c r="G532" s="91">
        <f t="shared" si="239"/>
        <v>0</v>
      </c>
      <c r="H532" s="91">
        <f t="shared" si="239"/>
        <v>0</v>
      </c>
      <c r="I532" s="95">
        <f t="shared" si="239"/>
        <v>0</v>
      </c>
      <c r="J532" s="91">
        <f t="shared" si="239"/>
        <v>0</v>
      </c>
      <c r="K532" s="91">
        <f t="shared" si="239"/>
        <v>0</v>
      </c>
      <c r="L532" s="91">
        <f t="shared" si="239"/>
        <v>0</v>
      </c>
      <c r="M532" s="91">
        <f t="shared" si="239"/>
        <v>0</v>
      </c>
      <c r="N532" s="158">
        <f t="shared" si="239"/>
        <v>0</v>
      </c>
      <c r="O532" s="91">
        <f t="shared" si="239"/>
        <v>0</v>
      </c>
      <c r="P532" s="91">
        <f t="shared" si="239"/>
        <v>0</v>
      </c>
      <c r="Q532" s="91">
        <f t="shared" si="239"/>
        <v>0</v>
      </c>
    </row>
    <row r="533" spans="1:17" s="23" customFormat="1" ht="12.75" hidden="1">
      <c r="A533" s="17"/>
      <c r="B533" s="106" t="s">
        <v>424</v>
      </c>
      <c r="C533" s="50" t="s">
        <v>155</v>
      </c>
      <c r="D533" s="105" t="s">
        <v>148</v>
      </c>
      <c r="E533" s="97">
        <v>0</v>
      </c>
      <c r="F533" s="111">
        <f>E533+SUM(G533:K533)</f>
        <v>0</v>
      </c>
      <c r="G533" s="87"/>
      <c r="H533" s="87"/>
      <c r="I533" s="89"/>
      <c r="J533" s="87"/>
      <c r="K533" s="87"/>
      <c r="L533" s="87"/>
      <c r="M533" s="87"/>
      <c r="N533" s="203"/>
      <c r="O533" s="87"/>
      <c r="P533" s="87"/>
      <c r="Q533" s="87"/>
    </row>
    <row r="534" spans="1:17" ht="12">
      <c r="A534" s="25"/>
      <c r="B534" s="25"/>
      <c r="C534" s="25"/>
      <c r="D534" s="26" t="s">
        <v>82</v>
      </c>
      <c r="E534" s="145">
        <f aca="true" t="shared" si="240" ref="E534:Q534">E9+E143+E188+E276+E413+E444+E475+E499+E524+E531</f>
        <v>213245.87</v>
      </c>
      <c r="F534" s="155">
        <f t="shared" si="240"/>
        <v>287349.87661</v>
      </c>
      <c r="G534" s="156">
        <f t="shared" si="240"/>
        <v>0</v>
      </c>
      <c r="H534" s="184">
        <f t="shared" si="240"/>
        <v>69142.46728</v>
      </c>
      <c r="I534" s="155">
        <f t="shared" si="240"/>
        <v>4961.5393300000005</v>
      </c>
      <c r="J534" s="155">
        <f t="shared" si="240"/>
        <v>0</v>
      </c>
      <c r="K534" s="156">
        <f t="shared" si="240"/>
        <v>0</v>
      </c>
      <c r="L534" s="155">
        <f t="shared" si="240"/>
        <v>0</v>
      </c>
      <c r="M534" s="155">
        <f t="shared" si="240"/>
        <v>0</v>
      </c>
      <c r="N534" s="206">
        <f t="shared" si="240"/>
        <v>0</v>
      </c>
      <c r="O534" s="162">
        <f t="shared" si="240"/>
        <v>0</v>
      </c>
      <c r="P534" s="145">
        <f t="shared" si="240"/>
        <v>0</v>
      </c>
      <c r="Q534" s="145">
        <f t="shared" si="240"/>
        <v>0</v>
      </c>
    </row>
    <row r="535" spans="4:17" ht="12">
      <c r="D535" s="8"/>
      <c r="E535" s="116"/>
      <c r="F535" s="116"/>
      <c r="G535" s="57"/>
      <c r="H535" s="57"/>
      <c r="I535" s="57"/>
      <c r="J535" s="57"/>
      <c r="K535" s="57"/>
      <c r="L535" s="57"/>
      <c r="M535" s="57"/>
      <c r="N535" s="213"/>
      <c r="O535" s="57"/>
      <c r="P535" s="27"/>
      <c r="Q535" s="27"/>
    </row>
    <row r="536" spans="4:17" ht="12">
      <c r="D536" s="28"/>
      <c r="E536" s="58"/>
      <c r="F536" s="58"/>
      <c r="G536" s="58">
        <f>'П № 5'!F398</f>
        <v>0</v>
      </c>
      <c r="H536" s="58"/>
      <c r="I536" s="58"/>
      <c r="J536" s="58"/>
      <c r="K536" s="58"/>
      <c r="L536" s="58"/>
      <c r="M536" s="58"/>
      <c r="O536" s="58"/>
      <c r="P536" s="40"/>
      <c r="Q536" s="40"/>
    </row>
    <row r="537" ht="12">
      <c r="D537" s="29"/>
    </row>
    <row r="538" ht="12">
      <c r="D538" s="29"/>
    </row>
    <row r="539" spans="16:18" ht="12">
      <c r="P539" s="42"/>
      <c r="Q539" s="42"/>
      <c r="R539" s="7"/>
    </row>
    <row r="540" spans="16:17" ht="12">
      <c r="P540" s="42"/>
      <c r="Q540" s="42"/>
    </row>
    <row r="541" spans="16:17" ht="12">
      <c r="P541" s="42"/>
      <c r="Q541" s="42"/>
    </row>
    <row r="542" spans="16:17" ht="12">
      <c r="P542" s="42"/>
      <c r="Q542" s="42"/>
    </row>
    <row r="543" spans="1:17" ht="12">
      <c r="A543" s="8"/>
      <c r="B543" s="196"/>
      <c r="C543" s="8"/>
      <c r="P543" s="42"/>
      <c r="Q543" s="42"/>
    </row>
    <row r="544" spans="1:17" ht="12">
      <c r="A544" s="8"/>
      <c r="B544" s="196"/>
      <c r="C544" s="8"/>
      <c r="P544" s="42"/>
      <c r="Q544" s="42"/>
    </row>
    <row r="545" spans="1:18" s="7" customFormat="1" ht="12">
      <c r="A545" s="8"/>
      <c r="B545" s="196"/>
      <c r="C545" s="8"/>
      <c r="E545" s="59"/>
      <c r="F545" s="59"/>
      <c r="G545" s="59"/>
      <c r="H545" s="59"/>
      <c r="I545" s="59"/>
      <c r="J545" s="59"/>
      <c r="K545" s="59"/>
      <c r="L545" s="59"/>
      <c r="M545" s="59"/>
      <c r="N545" s="200"/>
      <c r="O545" s="59"/>
      <c r="P545" s="41"/>
      <c r="Q545" s="41"/>
      <c r="R545" s="8"/>
    </row>
  </sheetData>
  <sheetProtection/>
  <autoFilter ref="A8:J537"/>
  <mergeCells count="1">
    <mergeCell ref="A5:O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54"/>
  <sheetViews>
    <sheetView zoomScale="90" zoomScaleNormal="90" zoomScaleSheetLayoutView="11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L3" sqref="L3"/>
    </sheetView>
  </sheetViews>
  <sheetFormatPr defaultColWidth="9.140625" defaultRowHeight="15" outlineLevelCol="1"/>
  <cols>
    <col min="1" max="2" width="6.7109375" style="6" customWidth="1"/>
    <col min="3" max="3" width="11.421875" style="6" customWidth="1"/>
    <col min="4" max="4" width="8.7109375" style="6" customWidth="1"/>
    <col min="5" max="5" width="46.00390625" style="7" customWidth="1"/>
    <col min="6" max="6" width="15.7109375" style="59" hidden="1" customWidth="1"/>
    <col min="7" max="7" width="15.421875" style="59" hidden="1" customWidth="1"/>
    <col min="8" max="8" width="15.57421875" style="59" hidden="1" customWidth="1"/>
    <col min="9" max="9" width="16.140625" style="59" hidden="1" customWidth="1"/>
    <col min="10" max="10" width="18.7109375" style="59" hidden="1" customWidth="1"/>
    <col min="11" max="11" width="14.28125" style="59" hidden="1" customWidth="1"/>
    <col min="12" max="12" width="15.421875" style="59" customWidth="1"/>
    <col min="13" max="13" width="15.57421875" style="59" hidden="1" customWidth="1" outlineLevel="1"/>
    <col min="14" max="14" width="15.00390625" style="59" hidden="1" customWidth="1" outlineLevel="1"/>
    <col min="15" max="15" width="15.421875" style="214" hidden="1" customWidth="1" outlineLevel="1"/>
    <col min="16" max="16" width="18.8515625" style="59" hidden="1" customWidth="1" outlineLevel="1"/>
    <col min="17" max="17" width="13.57421875" style="41" hidden="1" customWidth="1" outlineLevel="1"/>
    <col min="18" max="18" width="11.8515625" style="41" hidden="1" customWidth="1" outlineLevel="1"/>
    <col min="19" max="19" width="9.140625" style="8" customWidth="1" collapsed="1"/>
    <col min="20" max="16384" width="9.140625" style="8" customWidth="1"/>
  </cols>
  <sheetData>
    <row r="1" spans="6:18" ht="12">
      <c r="F1" s="64"/>
      <c r="H1" s="52"/>
      <c r="I1" s="64"/>
      <c r="J1" s="64"/>
      <c r="K1" s="64"/>
      <c r="L1" s="3" t="s">
        <v>105</v>
      </c>
      <c r="M1" s="52"/>
      <c r="N1" s="52"/>
      <c r="P1" s="52"/>
      <c r="Q1" s="37"/>
      <c r="R1" s="37"/>
    </row>
    <row r="2" spans="6:18" ht="46.5" customHeight="1">
      <c r="F2" s="65"/>
      <c r="H2" s="53"/>
      <c r="I2" s="65"/>
      <c r="J2" s="65"/>
      <c r="K2" s="65"/>
      <c r="L2" s="4" t="s">
        <v>18</v>
      </c>
      <c r="M2" s="53"/>
      <c r="N2" s="53"/>
      <c r="O2" s="215"/>
      <c r="P2" s="53"/>
      <c r="Q2" s="38"/>
      <c r="R2" s="38"/>
    </row>
    <row r="3" spans="5:18" ht="13.5" customHeight="1">
      <c r="E3" s="9"/>
      <c r="F3" s="64"/>
      <c r="H3" s="52"/>
      <c r="I3" s="64"/>
      <c r="J3" s="64"/>
      <c r="K3" s="64"/>
      <c r="L3" s="64" t="s">
        <v>617</v>
      </c>
      <c r="M3" s="52"/>
      <c r="N3" s="52"/>
      <c r="P3" s="52"/>
      <c r="Q3" s="3"/>
      <c r="R3" s="3"/>
    </row>
    <row r="4" spans="6:18" ht="12">
      <c r="F4" s="54"/>
      <c r="G4" s="54"/>
      <c r="H4" s="54"/>
      <c r="I4" s="54"/>
      <c r="J4" s="54"/>
      <c r="K4" s="54"/>
      <c r="L4" s="54"/>
      <c r="M4" s="54"/>
      <c r="N4" s="54"/>
      <c r="O4" s="216"/>
      <c r="P4" s="54"/>
      <c r="Q4" s="35"/>
      <c r="R4" s="35"/>
    </row>
    <row r="5" spans="1:18" ht="42" customHeight="1">
      <c r="A5" s="237" t="s">
        <v>615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238"/>
      <c r="O5" s="238"/>
      <c r="P5" s="238"/>
      <c r="Q5" s="8"/>
      <c r="R5" s="8"/>
    </row>
    <row r="6" spans="5:18" ht="12">
      <c r="E6" s="10"/>
      <c r="F6" s="55"/>
      <c r="G6" s="55"/>
      <c r="H6" s="55"/>
      <c r="I6" s="55"/>
      <c r="J6" s="55"/>
      <c r="K6" s="55"/>
      <c r="L6" s="55"/>
      <c r="M6" s="55"/>
      <c r="N6" s="55"/>
      <c r="O6" s="215"/>
      <c r="P6" s="55"/>
      <c r="Q6" s="39"/>
      <c r="R6" s="39"/>
    </row>
    <row r="7" spans="1:18" s="12" customFormat="1" ht="43.5" customHeight="1">
      <c r="A7" s="2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56" t="s">
        <v>160</v>
      </c>
      <c r="G7" s="56" t="s">
        <v>161</v>
      </c>
      <c r="H7" s="56" t="s">
        <v>504</v>
      </c>
      <c r="I7" s="56" t="s">
        <v>436</v>
      </c>
      <c r="J7" s="56" t="s">
        <v>440</v>
      </c>
      <c r="K7" s="63" t="s">
        <v>510</v>
      </c>
      <c r="L7" s="56" t="s">
        <v>160</v>
      </c>
      <c r="M7" s="56" t="s">
        <v>446</v>
      </c>
      <c r="N7" s="56" t="s">
        <v>447</v>
      </c>
      <c r="O7" s="217" t="s">
        <v>462</v>
      </c>
      <c r="P7" s="56" t="s">
        <v>467</v>
      </c>
      <c r="Q7" s="56" t="s">
        <v>537</v>
      </c>
      <c r="R7" s="56"/>
    </row>
    <row r="8" spans="1:18" ht="24" hidden="1">
      <c r="A8" s="5" t="s">
        <v>19</v>
      </c>
      <c r="B8" s="5"/>
      <c r="C8" s="5"/>
      <c r="D8" s="5"/>
      <c r="E8" s="13" t="s">
        <v>29</v>
      </c>
      <c r="F8" s="144">
        <f aca="true" t="shared" si="0" ref="F8:R8">F9</f>
        <v>6752.199999999999</v>
      </c>
      <c r="G8" s="144">
        <f t="shared" si="0"/>
        <v>6703.199999999999</v>
      </c>
      <c r="H8" s="14">
        <f t="shared" si="0"/>
        <v>0</v>
      </c>
      <c r="I8" s="14">
        <f t="shared" si="0"/>
        <v>-99</v>
      </c>
      <c r="J8" s="14">
        <f t="shared" si="0"/>
        <v>50</v>
      </c>
      <c r="K8" s="14">
        <f t="shared" si="0"/>
        <v>0</v>
      </c>
      <c r="L8" s="14">
        <f t="shared" si="0"/>
        <v>0</v>
      </c>
      <c r="M8" s="187">
        <f>M9</f>
        <v>0</v>
      </c>
      <c r="N8" s="14">
        <f t="shared" si="0"/>
        <v>0</v>
      </c>
      <c r="O8" s="217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</row>
    <row r="9" spans="1:18" ht="12" hidden="1">
      <c r="A9" s="5"/>
      <c r="B9" s="5" t="s">
        <v>30</v>
      </c>
      <c r="C9" s="5"/>
      <c r="D9" s="5"/>
      <c r="E9" s="15" t="s">
        <v>31</v>
      </c>
      <c r="F9" s="144">
        <f>F10+F27</f>
        <v>6752.199999999999</v>
      </c>
      <c r="G9" s="144">
        <f aca="true" t="shared" si="1" ref="G9:R9">G10+G27</f>
        <v>6703.199999999999</v>
      </c>
      <c r="H9" s="144">
        <f t="shared" si="1"/>
        <v>0</v>
      </c>
      <c r="I9" s="144">
        <f t="shared" si="1"/>
        <v>-99</v>
      </c>
      <c r="J9" s="144">
        <f t="shared" si="1"/>
        <v>50</v>
      </c>
      <c r="K9" s="144">
        <f t="shared" si="1"/>
        <v>0</v>
      </c>
      <c r="L9" s="144">
        <f t="shared" si="1"/>
        <v>0</v>
      </c>
      <c r="M9" s="186">
        <f t="shared" si="1"/>
        <v>0</v>
      </c>
      <c r="N9" s="144">
        <f t="shared" si="1"/>
        <v>0</v>
      </c>
      <c r="O9" s="218">
        <f t="shared" si="1"/>
        <v>0</v>
      </c>
      <c r="P9" s="144">
        <f t="shared" si="1"/>
        <v>0</v>
      </c>
      <c r="Q9" s="144">
        <f t="shared" si="1"/>
        <v>0</v>
      </c>
      <c r="R9" s="144">
        <f t="shared" si="1"/>
        <v>0</v>
      </c>
    </row>
    <row r="10" spans="1:18" ht="48" hidden="1">
      <c r="A10" s="5"/>
      <c r="B10" s="5" t="s">
        <v>32</v>
      </c>
      <c r="C10" s="16"/>
      <c r="D10" s="5"/>
      <c r="E10" s="13" t="s">
        <v>33</v>
      </c>
      <c r="F10" s="144">
        <f>F15+F11+F24</f>
        <v>6342.199999999999</v>
      </c>
      <c r="G10" s="144">
        <f aca="true" t="shared" si="2" ref="G10:R10">G15+G11+G24</f>
        <v>6392.199999999999</v>
      </c>
      <c r="H10" s="144">
        <f t="shared" si="2"/>
        <v>0</v>
      </c>
      <c r="I10" s="144">
        <f t="shared" si="2"/>
        <v>0</v>
      </c>
      <c r="J10" s="144">
        <f t="shared" si="2"/>
        <v>50</v>
      </c>
      <c r="K10" s="144">
        <f t="shared" si="2"/>
        <v>0</v>
      </c>
      <c r="L10" s="144">
        <f t="shared" si="2"/>
        <v>0</v>
      </c>
      <c r="M10" s="186">
        <f t="shared" si="2"/>
        <v>0</v>
      </c>
      <c r="N10" s="144">
        <f t="shared" si="2"/>
        <v>0</v>
      </c>
      <c r="O10" s="218">
        <f t="shared" si="2"/>
        <v>0</v>
      </c>
      <c r="P10" s="144">
        <f t="shared" si="2"/>
        <v>0</v>
      </c>
      <c r="Q10" s="144">
        <f t="shared" si="2"/>
        <v>0</v>
      </c>
      <c r="R10" s="144">
        <f t="shared" si="2"/>
        <v>0</v>
      </c>
    </row>
    <row r="11" spans="1:18" ht="38.25" hidden="1">
      <c r="A11" s="5"/>
      <c r="B11" s="5"/>
      <c r="C11" s="82" t="s">
        <v>257</v>
      </c>
      <c r="D11" s="11"/>
      <c r="E11" s="79" t="s">
        <v>435</v>
      </c>
      <c r="F11" s="113">
        <f>F12</f>
        <v>10</v>
      </c>
      <c r="G11" s="113">
        <f aca="true" t="shared" si="3" ref="G11:R13">G12</f>
        <v>10</v>
      </c>
      <c r="H11" s="113">
        <f t="shared" si="3"/>
        <v>0</v>
      </c>
      <c r="I11" s="113">
        <f t="shared" si="3"/>
        <v>0</v>
      </c>
      <c r="J11" s="113">
        <f t="shared" si="3"/>
        <v>0</v>
      </c>
      <c r="K11" s="113">
        <f t="shared" si="3"/>
        <v>0</v>
      </c>
      <c r="L11" s="113">
        <f t="shared" si="3"/>
        <v>0</v>
      </c>
      <c r="M11" s="165">
        <f t="shared" si="3"/>
        <v>0</v>
      </c>
      <c r="N11" s="113">
        <f t="shared" si="3"/>
        <v>0</v>
      </c>
      <c r="O11" s="219">
        <f t="shared" si="3"/>
        <v>0</v>
      </c>
      <c r="P11" s="113">
        <f t="shared" si="3"/>
        <v>0</v>
      </c>
      <c r="Q11" s="113">
        <f t="shared" si="3"/>
        <v>0</v>
      </c>
      <c r="R11" s="113">
        <f t="shared" si="3"/>
        <v>0</v>
      </c>
    </row>
    <row r="12" spans="1:18" ht="38.25" hidden="1">
      <c r="A12" s="5"/>
      <c r="B12" s="5"/>
      <c r="C12" s="100" t="s">
        <v>258</v>
      </c>
      <c r="D12" s="117"/>
      <c r="E12" s="80" t="s">
        <v>260</v>
      </c>
      <c r="F12" s="97">
        <f>F13</f>
        <v>10</v>
      </c>
      <c r="G12" s="97">
        <f t="shared" si="3"/>
        <v>10</v>
      </c>
      <c r="H12" s="97">
        <f t="shared" si="3"/>
        <v>0</v>
      </c>
      <c r="I12" s="97">
        <f t="shared" si="3"/>
        <v>0</v>
      </c>
      <c r="J12" s="97">
        <f t="shared" si="3"/>
        <v>0</v>
      </c>
      <c r="K12" s="97">
        <f t="shared" si="3"/>
        <v>0</v>
      </c>
      <c r="L12" s="97">
        <f t="shared" si="3"/>
        <v>0</v>
      </c>
      <c r="M12" s="114">
        <f t="shared" si="3"/>
        <v>0</v>
      </c>
      <c r="N12" s="97">
        <f t="shared" si="3"/>
        <v>0</v>
      </c>
      <c r="O12" s="140">
        <f t="shared" si="3"/>
        <v>0</v>
      </c>
      <c r="P12" s="97">
        <f t="shared" si="3"/>
        <v>0</v>
      </c>
      <c r="Q12" s="97">
        <f t="shared" si="3"/>
        <v>0</v>
      </c>
      <c r="R12" s="97">
        <f t="shared" si="3"/>
        <v>0</v>
      </c>
    </row>
    <row r="13" spans="1:18" ht="25.5" hidden="1">
      <c r="A13" s="5"/>
      <c r="B13" s="5"/>
      <c r="C13" s="85" t="s">
        <v>259</v>
      </c>
      <c r="D13" s="50"/>
      <c r="E13" s="72" t="s">
        <v>261</v>
      </c>
      <c r="F13" s="97">
        <f>F14</f>
        <v>10</v>
      </c>
      <c r="G13" s="97">
        <f t="shared" si="3"/>
        <v>10</v>
      </c>
      <c r="H13" s="97">
        <f t="shared" si="3"/>
        <v>0</v>
      </c>
      <c r="I13" s="97">
        <f t="shared" si="3"/>
        <v>0</v>
      </c>
      <c r="J13" s="97">
        <f t="shared" si="3"/>
        <v>0</v>
      </c>
      <c r="K13" s="97">
        <f t="shared" si="3"/>
        <v>0</v>
      </c>
      <c r="L13" s="97">
        <f t="shared" si="3"/>
        <v>0</v>
      </c>
      <c r="M13" s="114">
        <f t="shared" si="3"/>
        <v>0</v>
      </c>
      <c r="N13" s="97">
        <f t="shared" si="3"/>
        <v>0</v>
      </c>
      <c r="O13" s="140">
        <f t="shared" si="3"/>
        <v>0</v>
      </c>
      <c r="P13" s="97">
        <f t="shared" si="3"/>
        <v>0</v>
      </c>
      <c r="Q13" s="97">
        <f t="shared" si="3"/>
        <v>0</v>
      </c>
      <c r="R13" s="97">
        <f t="shared" si="3"/>
        <v>0</v>
      </c>
    </row>
    <row r="14" spans="1:18" ht="25.5" hidden="1">
      <c r="A14" s="5"/>
      <c r="B14" s="5"/>
      <c r="C14" s="85"/>
      <c r="D14" s="50" t="s">
        <v>3</v>
      </c>
      <c r="E14" s="86" t="s">
        <v>98</v>
      </c>
      <c r="F14" s="97">
        <v>10</v>
      </c>
      <c r="G14" s="111">
        <f>F14+SUM(H14:R14)</f>
        <v>10</v>
      </c>
      <c r="H14" s="14"/>
      <c r="I14" s="14"/>
      <c r="J14" s="14"/>
      <c r="K14" s="160"/>
      <c r="L14" s="14"/>
      <c r="M14" s="187"/>
      <c r="N14" s="14"/>
      <c r="O14" s="217"/>
      <c r="P14" s="14"/>
      <c r="Q14" s="160"/>
      <c r="R14" s="14"/>
    </row>
    <row r="15" spans="1:18" ht="25.5" hidden="1">
      <c r="A15" s="17"/>
      <c r="B15" s="17"/>
      <c r="C15" s="82" t="s">
        <v>410</v>
      </c>
      <c r="D15" s="11"/>
      <c r="E15" s="102" t="s">
        <v>154</v>
      </c>
      <c r="F15" s="113">
        <f>F16+F20+F22</f>
        <v>5964.299999999999</v>
      </c>
      <c r="G15" s="113">
        <f aca="true" t="shared" si="4" ref="G15:R15">G16+G20+G22</f>
        <v>6014.299999999999</v>
      </c>
      <c r="H15" s="91">
        <f t="shared" si="4"/>
        <v>0</v>
      </c>
      <c r="I15" s="91">
        <f t="shared" si="4"/>
        <v>0</v>
      </c>
      <c r="J15" s="91">
        <f t="shared" si="4"/>
        <v>50</v>
      </c>
      <c r="K15" s="91">
        <f t="shared" si="4"/>
        <v>0</v>
      </c>
      <c r="L15" s="91">
        <f t="shared" si="4"/>
        <v>0</v>
      </c>
      <c r="M15" s="95">
        <f t="shared" si="4"/>
        <v>0</v>
      </c>
      <c r="N15" s="91">
        <f t="shared" si="4"/>
        <v>0</v>
      </c>
      <c r="O15" s="6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</row>
    <row r="16" spans="1:18" ht="25.5" hidden="1">
      <c r="A16" s="17"/>
      <c r="B16" s="17"/>
      <c r="C16" s="85" t="s">
        <v>412</v>
      </c>
      <c r="D16" s="50"/>
      <c r="E16" s="101" t="s">
        <v>167</v>
      </c>
      <c r="F16" s="97">
        <f>F17+F18+F19</f>
        <v>2581.1</v>
      </c>
      <c r="G16" s="97">
        <f>G17+G18+G19</f>
        <v>2631.1</v>
      </c>
      <c r="H16" s="87">
        <f aca="true" t="shared" si="5" ref="H16:R16">H17+H18+H19</f>
        <v>0</v>
      </c>
      <c r="I16" s="87">
        <f t="shared" si="5"/>
        <v>0</v>
      </c>
      <c r="J16" s="87">
        <f t="shared" si="5"/>
        <v>50</v>
      </c>
      <c r="K16" s="87">
        <f t="shared" si="5"/>
        <v>0</v>
      </c>
      <c r="L16" s="87">
        <f t="shared" si="5"/>
        <v>0</v>
      </c>
      <c r="M16" s="89">
        <f t="shared" si="5"/>
        <v>0</v>
      </c>
      <c r="N16" s="87">
        <f t="shared" si="5"/>
        <v>0</v>
      </c>
      <c r="O16" s="62">
        <f t="shared" si="5"/>
        <v>0</v>
      </c>
      <c r="P16" s="87">
        <f t="shared" si="5"/>
        <v>0</v>
      </c>
      <c r="Q16" s="87">
        <f t="shared" si="5"/>
        <v>0</v>
      </c>
      <c r="R16" s="87">
        <f t="shared" si="5"/>
        <v>0</v>
      </c>
    </row>
    <row r="17" spans="1:18" ht="51" hidden="1">
      <c r="A17" s="17"/>
      <c r="B17" s="17"/>
      <c r="C17" s="85"/>
      <c r="D17" s="50" t="s">
        <v>2</v>
      </c>
      <c r="E17" s="86" t="s">
        <v>97</v>
      </c>
      <c r="F17" s="97">
        <v>2160.2</v>
      </c>
      <c r="G17" s="111">
        <f>F17+SUM(H17:R17)</f>
        <v>2160.2</v>
      </c>
      <c r="H17" s="87"/>
      <c r="I17" s="87"/>
      <c r="J17" s="87"/>
      <c r="K17" s="87"/>
      <c r="L17" s="87"/>
      <c r="M17" s="89"/>
      <c r="N17" s="87"/>
      <c r="O17" s="62"/>
      <c r="P17" s="87"/>
      <c r="Q17" s="87"/>
      <c r="R17" s="87"/>
    </row>
    <row r="18" spans="1:18" ht="25.5" hidden="1">
      <c r="A18" s="17"/>
      <c r="B18" s="17"/>
      <c r="C18" s="85"/>
      <c r="D18" s="50" t="s">
        <v>3</v>
      </c>
      <c r="E18" s="86" t="s">
        <v>98</v>
      </c>
      <c r="F18" s="97">
        <v>420.5</v>
      </c>
      <c r="G18" s="111">
        <f>F18+SUM(H18:R18)</f>
        <v>420.5</v>
      </c>
      <c r="H18" s="87"/>
      <c r="I18" s="87"/>
      <c r="J18" s="88"/>
      <c r="K18" s="88"/>
      <c r="L18" s="87"/>
      <c r="M18" s="89"/>
      <c r="N18" s="87"/>
      <c r="O18" s="62"/>
      <c r="P18" s="87"/>
      <c r="Q18" s="87"/>
      <c r="R18" s="87"/>
    </row>
    <row r="19" spans="1:18" ht="12.75" hidden="1">
      <c r="A19" s="17"/>
      <c r="B19" s="17"/>
      <c r="C19" s="85"/>
      <c r="D19" s="50" t="s">
        <v>4</v>
      </c>
      <c r="E19" s="86" t="s">
        <v>5</v>
      </c>
      <c r="F19" s="97">
        <v>0.4</v>
      </c>
      <c r="G19" s="111">
        <f>F19+SUM(H19:R19)</f>
        <v>50.4</v>
      </c>
      <c r="H19" s="87"/>
      <c r="I19" s="87"/>
      <c r="J19" s="88">
        <v>50</v>
      </c>
      <c r="K19" s="88"/>
      <c r="L19" s="87"/>
      <c r="M19" s="89"/>
      <c r="N19" s="87"/>
      <c r="O19" s="62"/>
      <c r="P19" s="87"/>
      <c r="Q19" s="87"/>
      <c r="R19" s="87"/>
    </row>
    <row r="20" spans="1:18" ht="25.5" hidden="1">
      <c r="A20" s="17"/>
      <c r="B20" s="17"/>
      <c r="C20" s="85" t="s">
        <v>411</v>
      </c>
      <c r="D20" s="50"/>
      <c r="E20" s="101" t="s">
        <v>104</v>
      </c>
      <c r="F20" s="97">
        <f>F21</f>
        <v>1351.6</v>
      </c>
      <c r="G20" s="97">
        <f aca="true" t="shared" si="6" ref="G20:R20">G21</f>
        <v>1351.6</v>
      </c>
      <c r="H20" s="87">
        <f t="shared" si="6"/>
        <v>0</v>
      </c>
      <c r="I20" s="87">
        <f t="shared" si="6"/>
        <v>0</v>
      </c>
      <c r="J20" s="87">
        <f t="shared" si="6"/>
        <v>0</v>
      </c>
      <c r="K20" s="87">
        <f t="shared" si="6"/>
        <v>0</v>
      </c>
      <c r="L20" s="87">
        <f t="shared" si="6"/>
        <v>0</v>
      </c>
      <c r="M20" s="89">
        <f t="shared" si="6"/>
        <v>0</v>
      </c>
      <c r="N20" s="87">
        <f t="shared" si="6"/>
        <v>0</v>
      </c>
      <c r="O20" s="62">
        <f t="shared" si="6"/>
        <v>0</v>
      </c>
      <c r="P20" s="87">
        <f t="shared" si="6"/>
        <v>0</v>
      </c>
      <c r="Q20" s="87">
        <f t="shared" si="6"/>
        <v>0</v>
      </c>
      <c r="R20" s="87">
        <f t="shared" si="6"/>
        <v>0</v>
      </c>
    </row>
    <row r="21" spans="1:18" ht="51" hidden="1">
      <c r="A21" s="17"/>
      <c r="B21" s="17"/>
      <c r="C21" s="50"/>
      <c r="D21" s="50" t="s">
        <v>2</v>
      </c>
      <c r="E21" s="86" t="s">
        <v>97</v>
      </c>
      <c r="F21" s="97">
        <v>1351.6</v>
      </c>
      <c r="G21" s="111">
        <f>F21+SUM(H21:R21)</f>
        <v>1351.6</v>
      </c>
      <c r="H21" s="87"/>
      <c r="I21" s="87"/>
      <c r="J21" s="88"/>
      <c r="K21" s="88"/>
      <c r="L21" s="87"/>
      <c r="M21" s="89"/>
      <c r="N21" s="87"/>
      <c r="O21" s="62"/>
      <c r="P21" s="87"/>
      <c r="Q21" s="87"/>
      <c r="R21" s="87"/>
    </row>
    <row r="22" spans="1:18" ht="25.5" hidden="1">
      <c r="A22" s="17"/>
      <c r="B22" s="17"/>
      <c r="C22" s="85" t="s">
        <v>414</v>
      </c>
      <c r="D22" s="50"/>
      <c r="E22" s="101" t="s">
        <v>95</v>
      </c>
      <c r="F22" s="97">
        <f>F23</f>
        <v>2031.6</v>
      </c>
      <c r="G22" s="97">
        <f aca="true" t="shared" si="7" ref="G22:R22">G23</f>
        <v>2031.6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9">
        <f t="shared" si="7"/>
        <v>0</v>
      </c>
      <c r="N22" s="87">
        <f t="shared" si="7"/>
        <v>0</v>
      </c>
      <c r="O22" s="62">
        <f t="shared" si="7"/>
        <v>0</v>
      </c>
      <c r="P22" s="87">
        <f t="shared" si="7"/>
        <v>0</v>
      </c>
      <c r="Q22" s="87">
        <f t="shared" si="7"/>
        <v>0</v>
      </c>
      <c r="R22" s="87">
        <f t="shared" si="7"/>
        <v>0</v>
      </c>
    </row>
    <row r="23" spans="1:18" ht="64.5" customHeight="1" hidden="1">
      <c r="A23" s="17"/>
      <c r="B23" s="17"/>
      <c r="C23" s="85"/>
      <c r="D23" s="50" t="s">
        <v>2</v>
      </c>
      <c r="E23" s="86" t="s">
        <v>97</v>
      </c>
      <c r="F23" s="97">
        <v>2031.6</v>
      </c>
      <c r="G23" s="111">
        <f>F23+SUM(H23:R23)</f>
        <v>2031.6</v>
      </c>
      <c r="H23" s="87"/>
      <c r="I23" s="87"/>
      <c r="J23" s="88"/>
      <c r="K23" s="88"/>
      <c r="L23" s="87"/>
      <c r="M23" s="89"/>
      <c r="N23" s="87"/>
      <c r="O23" s="62"/>
      <c r="P23" s="87"/>
      <c r="Q23" s="87"/>
      <c r="R23" s="87"/>
    </row>
    <row r="24" spans="1:18" ht="38.25" hidden="1">
      <c r="A24" s="17"/>
      <c r="B24" s="17"/>
      <c r="C24" s="82" t="s">
        <v>415</v>
      </c>
      <c r="D24" s="11"/>
      <c r="E24" s="138" t="s">
        <v>142</v>
      </c>
      <c r="F24" s="113">
        <f>F25</f>
        <v>367.9</v>
      </c>
      <c r="G24" s="113">
        <f aca="true" t="shared" si="8" ref="G24:R25">G25</f>
        <v>367.9</v>
      </c>
      <c r="H24" s="91">
        <f t="shared" si="8"/>
        <v>0</v>
      </c>
      <c r="I24" s="91">
        <f t="shared" si="8"/>
        <v>0</v>
      </c>
      <c r="J24" s="91">
        <f t="shared" si="8"/>
        <v>0</v>
      </c>
      <c r="K24" s="91">
        <f t="shared" si="8"/>
        <v>0</v>
      </c>
      <c r="L24" s="91">
        <f t="shared" si="8"/>
        <v>0</v>
      </c>
      <c r="M24" s="95">
        <f t="shared" si="8"/>
        <v>0</v>
      </c>
      <c r="N24" s="91">
        <f t="shared" si="8"/>
        <v>0</v>
      </c>
      <c r="O24" s="61">
        <f t="shared" si="8"/>
        <v>0</v>
      </c>
      <c r="P24" s="91">
        <f t="shared" si="8"/>
        <v>0</v>
      </c>
      <c r="Q24" s="91">
        <f t="shared" si="8"/>
        <v>0</v>
      </c>
      <c r="R24" s="91">
        <f t="shared" si="8"/>
        <v>0</v>
      </c>
    </row>
    <row r="25" spans="1:18" ht="18" customHeight="1" hidden="1">
      <c r="A25" s="17"/>
      <c r="B25" s="5"/>
      <c r="C25" s="85" t="s">
        <v>473</v>
      </c>
      <c r="D25" s="50"/>
      <c r="E25" s="86" t="s">
        <v>474</v>
      </c>
      <c r="F25" s="97">
        <f>F26</f>
        <v>367.9</v>
      </c>
      <c r="G25" s="97">
        <f t="shared" si="8"/>
        <v>367.9</v>
      </c>
      <c r="H25" s="87">
        <f t="shared" si="8"/>
        <v>0</v>
      </c>
      <c r="I25" s="87">
        <f t="shared" si="8"/>
        <v>0</v>
      </c>
      <c r="J25" s="87">
        <f t="shared" si="8"/>
        <v>0</v>
      </c>
      <c r="K25" s="87">
        <f t="shared" si="8"/>
        <v>0</v>
      </c>
      <c r="L25" s="87">
        <f t="shared" si="8"/>
        <v>0</v>
      </c>
      <c r="M25" s="89">
        <f t="shared" si="8"/>
        <v>0</v>
      </c>
      <c r="N25" s="87">
        <f t="shared" si="8"/>
        <v>0</v>
      </c>
      <c r="O25" s="62">
        <f t="shared" si="8"/>
        <v>0</v>
      </c>
      <c r="P25" s="87">
        <f t="shared" si="8"/>
        <v>0</v>
      </c>
      <c r="Q25" s="87">
        <f t="shared" si="8"/>
        <v>0</v>
      </c>
      <c r="R25" s="87">
        <f t="shared" si="8"/>
        <v>0</v>
      </c>
    </row>
    <row r="26" spans="1:18" ht="12.75" hidden="1">
      <c r="A26" s="17"/>
      <c r="B26" s="17"/>
      <c r="C26" s="85"/>
      <c r="D26" s="50" t="s">
        <v>9</v>
      </c>
      <c r="E26" s="86" t="s">
        <v>39</v>
      </c>
      <c r="F26" s="97">
        <v>367.9</v>
      </c>
      <c r="G26" s="111">
        <f>F26+SUM(H26:R26)</f>
        <v>367.9</v>
      </c>
      <c r="H26" s="87"/>
      <c r="I26" s="87"/>
      <c r="J26" s="88"/>
      <c r="K26" s="88"/>
      <c r="L26" s="87"/>
      <c r="M26" s="89"/>
      <c r="N26" s="87"/>
      <c r="O26" s="62"/>
      <c r="P26" s="87"/>
      <c r="Q26" s="87"/>
      <c r="R26" s="87"/>
    </row>
    <row r="27" spans="1:18" ht="12.75" hidden="1">
      <c r="A27" s="17"/>
      <c r="B27" s="11" t="s">
        <v>86</v>
      </c>
      <c r="C27" s="11"/>
      <c r="D27" s="11"/>
      <c r="E27" s="136" t="s">
        <v>41</v>
      </c>
      <c r="F27" s="113">
        <f>F28+F36</f>
        <v>410</v>
      </c>
      <c r="G27" s="113">
        <f aca="true" t="shared" si="9" ref="G27:R27">G28+G36</f>
        <v>311</v>
      </c>
      <c r="H27" s="113">
        <f t="shared" si="9"/>
        <v>0</v>
      </c>
      <c r="I27" s="113">
        <f t="shared" si="9"/>
        <v>-99</v>
      </c>
      <c r="J27" s="113">
        <f t="shared" si="9"/>
        <v>0</v>
      </c>
      <c r="K27" s="113">
        <f t="shared" si="9"/>
        <v>0</v>
      </c>
      <c r="L27" s="113">
        <f t="shared" si="9"/>
        <v>0</v>
      </c>
      <c r="M27" s="165">
        <f t="shared" si="9"/>
        <v>0</v>
      </c>
      <c r="N27" s="113">
        <f t="shared" si="9"/>
        <v>0</v>
      </c>
      <c r="O27" s="219">
        <f t="shared" si="9"/>
        <v>0</v>
      </c>
      <c r="P27" s="113">
        <f t="shared" si="9"/>
        <v>0</v>
      </c>
      <c r="Q27" s="113">
        <f t="shared" si="9"/>
        <v>0</v>
      </c>
      <c r="R27" s="113">
        <f t="shared" si="9"/>
        <v>0</v>
      </c>
    </row>
    <row r="28" spans="1:18" ht="51" hidden="1">
      <c r="A28" s="17"/>
      <c r="B28" s="17"/>
      <c r="C28" s="82" t="s">
        <v>240</v>
      </c>
      <c r="D28" s="11"/>
      <c r="E28" s="79" t="s">
        <v>118</v>
      </c>
      <c r="F28" s="113">
        <f>F29</f>
        <v>410</v>
      </c>
      <c r="G28" s="113">
        <f>G29</f>
        <v>311</v>
      </c>
      <c r="H28" s="113">
        <f aca="true" t="shared" si="10" ref="H28:R28">H29</f>
        <v>0</v>
      </c>
      <c r="I28" s="113">
        <f t="shared" si="10"/>
        <v>-99</v>
      </c>
      <c r="J28" s="113">
        <f t="shared" si="10"/>
        <v>0</v>
      </c>
      <c r="K28" s="113">
        <f t="shared" si="10"/>
        <v>0</v>
      </c>
      <c r="L28" s="113">
        <f t="shared" si="10"/>
        <v>0</v>
      </c>
      <c r="M28" s="165">
        <f t="shared" si="10"/>
        <v>0</v>
      </c>
      <c r="N28" s="113">
        <f t="shared" si="10"/>
        <v>0</v>
      </c>
      <c r="O28" s="219">
        <f t="shared" si="10"/>
        <v>0</v>
      </c>
      <c r="P28" s="113">
        <f t="shared" si="10"/>
        <v>0</v>
      </c>
      <c r="Q28" s="113">
        <f t="shared" si="10"/>
        <v>0</v>
      </c>
      <c r="R28" s="113">
        <f t="shared" si="10"/>
        <v>0</v>
      </c>
    </row>
    <row r="29" spans="1:18" ht="51" hidden="1">
      <c r="A29" s="17"/>
      <c r="B29" s="17"/>
      <c r="C29" s="100" t="s">
        <v>254</v>
      </c>
      <c r="D29" s="50"/>
      <c r="E29" s="80" t="s">
        <v>120</v>
      </c>
      <c r="F29" s="97">
        <f>F30+F33</f>
        <v>410</v>
      </c>
      <c r="G29" s="97">
        <f aca="true" t="shared" si="11" ref="G29:R29">G30+G33</f>
        <v>311</v>
      </c>
      <c r="H29" s="97">
        <f t="shared" si="11"/>
        <v>0</v>
      </c>
      <c r="I29" s="97">
        <f t="shared" si="11"/>
        <v>-99</v>
      </c>
      <c r="J29" s="97">
        <f t="shared" si="11"/>
        <v>0</v>
      </c>
      <c r="K29" s="97">
        <f t="shared" si="11"/>
        <v>0</v>
      </c>
      <c r="L29" s="97">
        <f t="shared" si="11"/>
        <v>0</v>
      </c>
      <c r="M29" s="114">
        <f t="shared" si="11"/>
        <v>0</v>
      </c>
      <c r="N29" s="97">
        <f t="shared" si="11"/>
        <v>0</v>
      </c>
      <c r="O29" s="140">
        <f t="shared" si="11"/>
        <v>0</v>
      </c>
      <c r="P29" s="97">
        <f t="shared" si="11"/>
        <v>0</v>
      </c>
      <c r="Q29" s="97">
        <f t="shared" si="11"/>
        <v>0</v>
      </c>
      <c r="R29" s="97">
        <f t="shared" si="11"/>
        <v>0</v>
      </c>
    </row>
    <row r="30" spans="1:18" ht="51" hidden="1">
      <c r="A30" s="17"/>
      <c r="B30" s="17"/>
      <c r="C30" s="85" t="s">
        <v>255</v>
      </c>
      <c r="D30" s="50"/>
      <c r="E30" s="86" t="s">
        <v>524</v>
      </c>
      <c r="F30" s="97">
        <f>F31</f>
        <v>410</v>
      </c>
      <c r="G30" s="97">
        <f aca="true" t="shared" si="12" ref="G30:R31">G31</f>
        <v>311</v>
      </c>
      <c r="H30" s="97">
        <f t="shared" si="12"/>
        <v>0</v>
      </c>
      <c r="I30" s="97">
        <f t="shared" si="12"/>
        <v>-99</v>
      </c>
      <c r="J30" s="97">
        <f t="shared" si="12"/>
        <v>0</v>
      </c>
      <c r="K30" s="97">
        <f t="shared" si="12"/>
        <v>0</v>
      </c>
      <c r="L30" s="97">
        <f t="shared" si="12"/>
        <v>0</v>
      </c>
      <c r="M30" s="114">
        <f t="shared" si="12"/>
        <v>0</v>
      </c>
      <c r="N30" s="97">
        <f t="shared" si="12"/>
        <v>0</v>
      </c>
      <c r="O30" s="140">
        <f t="shared" si="12"/>
        <v>0</v>
      </c>
      <c r="P30" s="97">
        <f t="shared" si="12"/>
        <v>0</v>
      </c>
      <c r="Q30" s="97">
        <f t="shared" si="12"/>
        <v>0</v>
      </c>
      <c r="R30" s="97">
        <f t="shared" si="12"/>
        <v>0</v>
      </c>
    </row>
    <row r="31" spans="1:18" ht="76.5" hidden="1">
      <c r="A31" s="17"/>
      <c r="B31" s="17"/>
      <c r="C31" s="85" t="s">
        <v>256</v>
      </c>
      <c r="D31" s="50"/>
      <c r="E31" s="86" t="s">
        <v>525</v>
      </c>
      <c r="F31" s="97">
        <f>F32</f>
        <v>410</v>
      </c>
      <c r="G31" s="97">
        <f t="shared" si="12"/>
        <v>311</v>
      </c>
      <c r="H31" s="97">
        <f t="shared" si="12"/>
        <v>0</v>
      </c>
      <c r="I31" s="97">
        <f t="shared" si="12"/>
        <v>-99</v>
      </c>
      <c r="J31" s="97">
        <f t="shared" si="12"/>
        <v>0</v>
      </c>
      <c r="K31" s="97">
        <f t="shared" si="12"/>
        <v>0</v>
      </c>
      <c r="L31" s="97">
        <f t="shared" si="12"/>
        <v>0</v>
      </c>
      <c r="M31" s="114">
        <f t="shared" si="12"/>
        <v>0</v>
      </c>
      <c r="N31" s="97">
        <f t="shared" si="12"/>
        <v>0</v>
      </c>
      <c r="O31" s="140">
        <f t="shared" si="12"/>
        <v>0</v>
      </c>
      <c r="P31" s="97">
        <f t="shared" si="12"/>
        <v>0</v>
      </c>
      <c r="Q31" s="97">
        <f t="shared" si="12"/>
        <v>0</v>
      </c>
      <c r="R31" s="97">
        <f t="shared" si="12"/>
        <v>0</v>
      </c>
    </row>
    <row r="32" spans="1:18" ht="25.5" hidden="1">
      <c r="A32" s="17"/>
      <c r="B32" s="17"/>
      <c r="C32" s="85"/>
      <c r="D32" s="50" t="s">
        <v>3</v>
      </c>
      <c r="E32" s="86" t="s">
        <v>98</v>
      </c>
      <c r="F32" s="97">
        <v>410</v>
      </c>
      <c r="G32" s="111">
        <f>F32+SUM(H32:R32)</f>
        <v>311</v>
      </c>
      <c r="H32" s="97"/>
      <c r="I32" s="97">
        <v>-99</v>
      </c>
      <c r="J32" s="97"/>
      <c r="K32" s="97"/>
      <c r="L32" s="97"/>
      <c r="M32" s="114"/>
      <c r="N32" s="113"/>
      <c r="O32" s="219"/>
      <c r="P32" s="113"/>
      <c r="Q32" s="113"/>
      <c r="R32" s="113"/>
    </row>
    <row r="33" spans="1:18" ht="12.75" hidden="1">
      <c r="A33" s="17"/>
      <c r="B33" s="17"/>
      <c r="C33" s="85"/>
      <c r="D33" s="50"/>
      <c r="E33" s="72"/>
      <c r="F33" s="97">
        <f>F34</f>
        <v>0</v>
      </c>
      <c r="G33" s="97">
        <f aca="true" t="shared" si="13" ref="G33:R33">G34</f>
        <v>0</v>
      </c>
      <c r="H33" s="97">
        <f t="shared" si="13"/>
        <v>0</v>
      </c>
      <c r="I33" s="97">
        <f t="shared" si="13"/>
        <v>0</v>
      </c>
      <c r="J33" s="97">
        <f t="shared" si="13"/>
        <v>0</v>
      </c>
      <c r="K33" s="97">
        <f t="shared" si="13"/>
        <v>0</v>
      </c>
      <c r="L33" s="97">
        <f t="shared" si="13"/>
        <v>0</v>
      </c>
      <c r="M33" s="114">
        <f t="shared" si="13"/>
        <v>0</v>
      </c>
      <c r="N33" s="97">
        <f t="shared" si="13"/>
        <v>0</v>
      </c>
      <c r="O33" s="140">
        <f t="shared" si="13"/>
        <v>0</v>
      </c>
      <c r="P33" s="97">
        <f t="shared" si="13"/>
        <v>0</v>
      </c>
      <c r="Q33" s="97">
        <f t="shared" si="13"/>
        <v>0</v>
      </c>
      <c r="R33" s="97">
        <f t="shared" si="13"/>
        <v>0</v>
      </c>
    </row>
    <row r="34" spans="1:18" ht="12.75" hidden="1">
      <c r="A34" s="17"/>
      <c r="B34" s="17"/>
      <c r="C34" s="85"/>
      <c r="D34" s="50"/>
      <c r="E34" s="72"/>
      <c r="F34" s="97">
        <f>F35</f>
        <v>0</v>
      </c>
      <c r="G34" s="97">
        <f aca="true" t="shared" si="14" ref="G34:R34">G35</f>
        <v>0</v>
      </c>
      <c r="H34" s="97">
        <f t="shared" si="14"/>
        <v>0</v>
      </c>
      <c r="I34" s="97">
        <f t="shared" si="14"/>
        <v>0</v>
      </c>
      <c r="J34" s="97">
        <f t="shared" si="14"/>
        <v>0</v>
      </c>
      <c r="K34" s="97">
        <f t="shared" si="14"/>
        <v>0</v>
      </c>
      <c r="L34" s="97">
        <f t="shared" si="14"/>
        <v>0</v>
      </c>
      <c r="M34" s="114">
        <f t="shared" si="14"/>
        <v>0</v>
      </c>
      <c r="N34" s="97">
        <f t="shared" si="14"/>
        <v>0</v>
      </c>
      <c r="O34" s="140">
        <f t="shared" si="14"/>
        <v>0</v>
      </c>
      <c r="P34" s="97">
        <f t="shared" si="14"/>
        <v>0</v>
      </c>
      <c r="Q34" s="97">
        <f t="shared" si="14"/>
        <v>0</v>
      </c>
      <c r="R34" s="97">
        <f t="shared" si="14"/>
        <v>0</v>
      </c>
    </row>
    <row r="35" spans="1:18" ht="12.75" hidden="1">
      <c r="A35" s="17"/>
      <c r="B35" s="17"/>
      <c r="C35" s="85"/>
      <c r="D35" s="50"/>
      <c r="E35" s="86"/>
      <c r="F35" s="97"/>
      <c r="G35" s="111">
        <f>F35+SUM(H35:R35)</f>
        <v>0</v>
      </c>
      <c r="H35" s="87"/>
      <c r="I35" s="87"/>
      <c r="J35" s="88"/>
      <c r="K35" s="88"/>
      <c r="L35" s="87"/>
      <c r="M35" s="89"/>
      <c r="N35" s="87"/>
      <c r="O35" s="62"/>
      <c r="P35" s="87"/>
      <c r="Q35" s="87"/>
      <c r="R35" s="87"/>
    </row>
    <row r="36" spans="1:18" ht="25.5" hidden="1">
      <c r="A36" s="17"/>
      <c r="B36" s="17"/>
      <c r="C36" s="82" t="s">
        <v>416</v>
      </c>
      <c r="D36" s="11"/>
      <c r="E36" s="102" t="s">
        <v>143</v>
      </c>
      <c r="F36" s="113">
        <f>F37</f>
        <v>0</v>
      </c>
      <c r="G36" s="113">
        <f aca="true" t="shared" si="15" ref="G36:R37">G37</f>
        <v>0</v>
      </c>
      <c r="H36" s="113">
        <f t="shared" si="15"/>
        <v>0</v>
      </c>
      <c r="I36" s="113">
        <f t="shared" si="15"/>
        <v>0</v>
      </c>
      <c r="J36" s="113">
        <f t="shared" si="15"/>
        <v>0</v>
      </c>
      <c r="K36" s="97">
        <f t="shared" si="15"/>
        <v>0</v>
      </c>
      <c r="L36" s="97">
        <f t="shared" si="15"/>
        <v>0</v>
      </c>
      <c r="M36" s="114">
        <f t="shared" si="15"/>
        <v>0</v>
      </c>
      <c r="N36" s="97">
        <f t="shared" si="15"/>
        <v>0</v>
      </c>
      <c r="O36" s="140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</row>
    <row r="37" spans="1:18" ht="38.25" hidden="1">
      <c r="A37" s="17"/>
      <c r="B37" s="17"/>
      <c r="C37" s="85" t="s">
        <v>417</v>
      </c>
      <c r="D37" s="50"/>
      <c r="E37" s="72" t="s">
        <v>466</v>
      </c>
      <c r="F37" s="97">
        <f>F38</f>
        <v>0</v>
      </c>
      <c r="G37" s="97">
        <f t="shared" si="15"/>
        <v>0</v>
      </c>
      <c r="H37" s="97">
        <f t="shared" si="15"/>
        <v>0</v>
      </c>
      <c r="I37" s="97">
        <f t="shared" si="15"/>
        <v>0</v>
      </c>
      <c r="J37" s="97">
        <f t="shared" si="15"/>
        <v>0</v>
      </c>
      <c r="K37" s="97">
        <f t="shared" si="15"/>
        <v>0</v>
      </c>
      <c r="L37" s="97">
        <f t="shared" si="15"/>
        <v>0</v>
      </c>
      <c r="M37" s="114">
        <f t="shared" si="15"/>
        <v>0</v>
      </c>
      <c r="N37" s="97">
        <f t="shared" si="15"/>
        <v>0</v>
      </c>
      <c r="O37" s="140">
        <f t="shared" si="15"/>
        <v>0</v>
      </c>
      <c r="P37" s="97">
        <f t="shared" si="15"/>
        <v>0</v>
      </c>
      <c r="Q37" s="97">
        <f t="shared" si="15"/>
        <v>0</v>
      </c>
      <c r="R37" s="97">
        <f t="shared" si="15"/>
        <v>0</v>
      </c>
    </row>
    <row r="38" spans="1:18" ht="12.75" hidden="1">
      <c r="A38" s="17"/>
      <c r="B38" s="17"/>
      <c r="C38" s="70"/>
      <c r="D38" s="50" t="s">
        <v>4</v>
      </c>
      <c r="E38" s="86" t="s">
        <v>5</v>
      </c>
      <c r="F38" s="97"/>
      <c r="G38" s="111">
        <f>F38+SUM(H38:R38)</f>
        <v>0</v>
      </c>
      <c r="H38" s="87"/>
      <c r="I38" s="87"/>
      <c r="J38" s="88"/>
      <c r="K38" s="88"/>
      <c r="L38" s="87"/>
      <c r="M38" s="89"/>
      <c r="N38" s="87"/>
      <c r="O38" s="62"/>
      <c r="P38" s="87"/>
      <c r="Q38" s="87"/>
      <c r="R38" s="87"/>
    </row>
    <row r="39" spans="1:18" ht="24">
      <c r="A39" s="5" t="s">
        <v>20</v>
      </c>
      <c r="B39" s="5"/>
      <c r="C39" s="5"/>
      <c r="D39" s="5"/>
      <c r="E39" s="13" t="s">
        <v>34</v>
      </c>
      <c r="F39" s="14">
        <f aca="true" t="shared" si="16" ref="F39:O39">F40+F123+F189+F205+F151+F168</f>
        <v>43167.8</v>
      </c>
      <c r="G39" s="14">
        <f t="shared" si="16"/>
        <v>46443.06968</v>
      </c>
      <c r="H39" s="14">
        <f t="shared" si="16"/>
        <v>135</v>
      </c>
      <c r="I39" s="14">
        <f t="shared" si="16"/>
        <v>2598.84228</v>
      </c>
      <c r="J39" s="14">
        <f t="shared" si="16"/>
        <v>318.92740000000003</v>
      </c>
      <c r="K39" s="14">
        <f t="shared" si="16"/>
        <v>0</v>
      </c>
      <c r="L39" s="14">
        <f t="shared" si="16"/>
        <v>222.5</v>
      </c>
      <c r="M39" s="187">
        <f t="shared" si="16"/>
        <v>0</v>
      </c>
      <c r="N39" s="14">
        <f t="shared" si="16"/>
        <v>0</v>
      </c>
      <c r="O39" s="217">
        <f t="shared" si="16"/>
        <v>0</v>
      </c>
      <c r="P39" s="14">
        <f>P40+P123+P189+P205</f>
        <v>0</v>
      </c>
      <c r="Q39" s="14">
        <f>Q40+Q123+Q189+Q205</f>
        <v>0</v>
      </c>
      <c r="R39" s="14">
        <f>R40+R123+R189+R205</f>
        <v>0</v>
      </c>
    </row>
    <row r="40" spans="1:18" ht="12">
      <c r="A40" s="5"/>
      <c r="B40" s="5" t="s">
        <v>30</v>
      </c>
      <c r="C40" s="5"/>
      <c r="D40" s="5"/>
      <c r="E40" s="15" t="s">
        <v>31</v>
      </c>
      <c r="F40" s="144">
        <f>F41+F45+F78+F74</f>
        <v>28195.499999999996</v>
      </c>
      <c r="G40" s="144">
        <f aca="true" t="shared" si="17" ref="G40:R40">G41+G45+G78+G74</f>
        <v>28838.36037</v>
      </c>
      <c r="H40" s="144">
        <f t="shared" si="17"/>
        <v>135</v>
      </c>
      <c r="I40" s="144">
        <f t="shared" si="17"/>
        <v>271.70468000000005</v>
      </c>
      <c r="J40" s="144">
        <f t="shared" si="17"/>
        <v>13.65569</v>
      </c>
      <c r="K40" s="144">
        <f t="shared" si="17"/>
        <v>0</v>
      </c>
      <c r="L40" s="144">
        <f t="shared" si="17"/>
        <v>222.5</v>
      </c>
      <c r="M40" s="144">
        <f t="shared" si="17"/>
        <v>0</v>
      </c>
      <c r="N40" s="144">
        <f t="shared" si="17"/>
        <v>0</v>
      </c>
      <c r="O40" s="218">
        <f t="shared" si="17"/>
        <v>0</v>
      </c>
      <c r="P40" s="144">
        <f t="shared" si="17"/>
        <v>0</v>
      </c>
      <c r="Q40" s="144">
        <f t="shared" si="17"/>
        <v>0</v>
      </c>
      <c r="R40" s="144">
        <f t="shared" si="17"/>
        <v>0</v>
      </c>
    </row>
    <row r="41" spans="1:18" ht="36" hidden="1">
      <c r="A41" s="5"/>
      <c r="B41" s="5" t="s">
        <v>35</v>
      </c>
      <c r="C41" s="16"/>
      <c r="D41" s="5"/>
      <c r="E41" s="13" t="s">
        <v>36</v>
      </c>
      <c r="F41" s="144">
        <f>F42</f>
        <v>1351.6</v>
      </c>
      <c r="G41" s="144">
        <f aca="true" t="shared" si="18" ref="G41:R41">G42</f>
        <v>1351.6</v>
      </c>
      <c r="H41" s="14">
        <f t="shared" si="18"/>
        <v>0</v>
      </c>
      <c r="I41" s="14">
        <f t="shared" si="18"/>
        <v>0</v>
      </c>
      <c r="J41" s="14">
        <f t="shared" si="18"/>
        <v>0</v>
      </c>
      <c r="K41" s="14">
        <f t="shared" si="18"/>
        <v>0</v>
      </c>
      <c r="L41" s="14">
        <f t="shared" si="18"/>
        <v>0</v>
      </c>
      <c r="M41" s="187">
        <f t="shared" si="18"/>
        <v>0</v>
      </c>
      <c r="N41" s="14">
        <f t="shared" si="18"/>
        <v>0</v>
      </c>
      <c r="O41" s="217">
        <f t="shared" si="18"/>
        <v>0</v>
      </c>
      <c r="P41" s="14">
        <f t="shared" si="18"/>
        <v>0</v>
      </c>
      <c r="Q41" s="14">
        <f t="shared" si="18"/>
        <v>0</v>
      </c>
      <c r="R41" s="14">
        <f t="shared" si="18"/>
        <v>0</v>
      </c>
    </row>
    <row r="42" spans="1:18" ht="25.5" hidden="1">
      <c r="A42" s="17"/>
      <c r="B42" s="17"/>
      <c r="C42" s="82" t="s">
        <v>410</v>
      </c>
      <c r="D42" s="11"/>
      <c r="E42" s="102" t="s">
        <v>154</v>
      </c>
      <c r="F42" s="113">
        <f>F43</f>
        <v>1351.6</v>
      </c>
      <c r="G42" s="113">
        <f aca="true" t="shared" si="19" ref="G42:R42">G43</f>
        <v>1351.6</v>
      </c>
      <c r="H42" s="91">
        <f t="shared" si="19"/>
        <v>0</v>
      </c>
      <c r="I42" s="91">
        <f t="shared" si="19"/>
        <v>0</v>
      </c>
      <c r="J42" s="91">
        <f t="shared" si="19"/>
        <v>0</v>
      </c>
      <c r="K42" s="91">
        <f t="shared" si="19"/>
        <v>0</v>
      </c>
      <c r="L42" s="91">
        <f t="shared" si="19"/>
        <v>0</v>
      </c>
      <c r="M42" s="95">
        <f t="shared" si="19"/>
        <v>0</v>
      </c>
      <c r="N42" s="91">
        <f t="shared" si="19"/>
        <v>0</v>
      </c>
      <c r="O42" s="61">
        <f t="shared" si="19"/>
        <v>0</v>
      </c>
      <c r="P42" s="91">
        <f t="shared" si="19"/>
        <v>0</v>
      </c>
      <c r="Q42" s="91">
        <f t="shared" si="19"/>
        <v>0</v>
      </c>
      <c r="R42" s="91">
        <f t="shared" si="19"/>
        <v>0</v>
      </c>
    </row>
    <row r="43" spans="1:18" ht="12.75" hidden="1">
      <c r="A43" s="17"/>
      <c r="B43" s="17"/>
      <c r="C43" s="85" t="s">
        <v>413</v>
      </c>
      <c r="D43" s="50"/>
      <c r="E43" s="72" t="s">
        <v>96</v>
      </c>
      <c r="F43" s="97">
        <f>F44</f>
        <v>1351.6</v>
      </c>
      <c r="G43" s="97">
        <f aca="true" t="shared" si="20" ref="G43:R43">G44</f>
        <v>1351.6</v>
      </c>
      <c r="H43" s="87">
        <f t="shared" si="20"/>
        <v>0</v>
      </c>
      <c r="I43" s="87">
        <f t="shared" si="20"/>
        <v>0</v>
      </c>
      <c r="J43" s="87">
        <f t="shared" si="20"/>
        <v>0</v>
      </c>
      <c r="K43" s="87">
        <f t="shared" si="20"/>
        <v>0</v>
      </c>
      <c r="L43" s="87">
        <f t="shared" si="20"/>
        <v>0</v>
      </c>
      <c r="M43" s="89">
        <f t="shared" si="20"/>
        <v>0</v>
      </c>
      <c r="N43" s="87">
        <f t="shared" si="20"/>
        <v>0</v>
      </c>
      <c r="O43" s="62">
        <f t="shared" si="20"/>
        <v>0</v>
      </c>
      <c r="P43" s="87">
        <f t="shared" si="20"/>
        <v>0</v>
      </c>
      <c r="Q43" s="87">
        <f t="shared" si="20"/>
        <v>0</v>
      </c>
      <c r="R43" s="87">
        <f t="shared" si="20"/>
        <v>0</v>
      </c>
    </row>
    <row r="44" spans="1:18" ht="61.5" customHeight="1" hidden="1">
      <c r="A44" s="17"/>
      <c r="B44" s="17"/>
      <c r="C44" s="85"/>
      <c r="D44" s="50" t="s">
        <v>2</v>
      </c>
      <c r="E44" s="86" t="s">
        <v>97</v>
      </c>
      <c r="F44" s="97">
        <v>1351.6</v>
      </c>
      <c r="G44" s="111">
        <f>F44+SUM(H44:R44)</f>
        <v>1351.6</v>
      </c>
      <c r="H44" s="87"/>
      <c r="I44" s="87"/>
      <c r="J44" s="87"/>
      <c r="K44" s="87"/>
      <c r="L44" s="87"/>
      <c r="M44" s="89"/>
      <c r="N44" s="87"/>
      <c r="O44" s="62"/>
      <c r="P44" s="87"/>
      <c r="Q44" s="87"/>
      <c r="R44" s="87"/>
    </row>
    <row r="45" spans="1:18" ht="48" hidden="1">
      <c r="A45" s="17"/>
      <c r="B45" s="5" t="s">
        <v>37</v>
      </c>
      <c r="C45" s="18"/>
      <c r="D45" s="17"/>
      <c r="E45" s="13" t="s">
        <v>38</v>
      </c>
      <c r="F45" s="145">
        <f>F50+F57+F68+F71+F54+F46</f>
        <v>20874.8</v>
      </c>
      <c r="G45" s="145">
        <f aca="true" t="shared" si="21" ref="G45:R45">G50+G57+G68+G71+G54+G46</f>
        <v>21214.40568</v>
      </c>
      <c r="H45" s="145">
        <f t="shared" si="21"/>
        <v>135</v>
      </c>
      <c r="I45" s="145">
        <f t="shared" si="21"/>
        <v>204.70468000000002</v>
      </c>
      <c r="J45" s="145">
        <f t="shared" si="21"/>
        <v>-0.099</v>
      </c>
      <c r="K45" s="145">
        <f t="shared" si="21"/>
        <v>0</v>
      </c>
      <c r="L45" s="145">
        <f t="shared" si="21"/>
        <v>0</v>
      </c>
      <c r="M45" s="145">
        <f t="shared" si="21"/>
        <v>0</v>
      </c>
      <c r="N45" s="145">
        <f t="shared" si="21"/>
        <v>0</v>
      </c>
      <c r="O45" s="145">
        <f t="shared" si="21"/>
        <v>0</v>
      </c>
      <c r="P45" s="145">
        <f t="shared" si="21"/>
        <v>0</v>
      </c>
      <c r="Q45" s="145">
        <f t="shared" si="21"/>
        <v>0</v>
      </c>
      <c r="R45" s="145">
        <f t="shared" si="21"/>
        <v>0</v>
      </c>
    </row>
    <row r="46" spans="1:18" ht="51" hidden="1">
      <c r="A46" s="17"/>
      <c r="B46" s="5"/>
      <c r="C46" s="82" t="s">
        <v>240</v>
      </c>
      <c r="D46" s="11"/>
      <c r="E46" s="79" t="s">
        <v>118</v>
      </c>
      <c r="F46" s="145">
        <f>F47</f>
        <v>0</v>
      </c>
      <c r="G46" s="145">
        <f aca="true" t="shared" si="22" ref="G46:R48">G47</f>
        <v>35</v>
      </c>
      <c r="H46" s="145">
        <f t="shared" si="22"/>
        <v>0</v>
      </c>
      <c r="I46" s="145">
        <f t="shared" si="22"/>
        <v>35</v>
      </c>
      <c r="J46" s="145">
        <f t="shared" si="22"/>
        <v>0</v>
      </c>
      <c r="K46" s="145">
        <f t="shared" si="22"/>
        <v>0</v>
      </c>
      <c r="L46" s="145">
        <f t="shared" si="22"/>
        <v>0</v>
      </c>
      <c r="M46" s="145">
        <f t="shared" si="22"/>
        <v>0</v>
      </c>
      <c r="N46" s="145">
        <f t="shared" si="22"/>
        <v>0</v>
      </c>
      <c r="O46" s="145">
        <f t="shared" si="22"/>
        <v>0</v>
      </c>
      <c r="P46" s="145">
        <f t="shared" si="22"/>
        <v>0</v>
      </c>
      <c r="Q46" s="145">
        <f t="shared" si="22"/>
        <v>0</v>
      </c>
      <c r="R46" s="145">
        <f t="shared" si="22"/>
        <v>0</v>
      </c>
    </row>
    <row r="47" spans="1:18" ht="38.25" hidden="1">
      <c r="A47" s="17"/>
      <c r="B47" s="5"/>
      <c r="C47" s="100" t="s">
        <v>241</v>
      </c>
      <c r="D47" s="50"/>
      <c r="E47" s="80" t="s">
        <v>243</v>
      </c>
      <c r="F47" s="145">
        <f>F48</f>
        <v>0</v>
      </c>
      <c r="G47" s="126">
        <f t="shared" si="22"/>
        <v>35</v>
      </c>
      <c r="H47" s="126">
        <f t="shared" si="22"/>
        <v>0</v>
      </c>
      <c r="I47" s="126">
        <f t="shared" si="22"/>
        <v>35</v>
      </c>
      <c r="J47" s="145">
        <f t="shared" si="22"/>
        <v>0</v>
      </c>
      <c r="K47" s="145">
        <f t="shared" si="22"/>
        <v>0</v>
      </c>
      <c r="L47" s="145">
        <f t="shared" si="22"/>
        <v>0</v>
      </c>
      <c r="M47" s="145">
        <f t="shared" si="22"/>
        <v>0</v>
      </c>
      <c r="N47" s="145">
        <f t="shared" si="22"/>
        <v>0</v>
      </c>
      <c r="O47" s="145">
        <f t="shared" si="22"/>
        <v>0</v>
      </c>
      <c r="P47" s="145">
        <f t="shared" si="22"/>
        <v>0</v>
      </c>
      <c r="Q47" s="145">
        <f t="shared" si="22"/>
        <v>0</v>
      </c>
      <c r="R47" s="145">
        <f t="shared" si="22"/>
        <v>0</v>
      </c>
    </row>
    <row r="48" spans="1:18" ht="38.25" hidden="1">
      <c r="A48" s="17"/>
      <c r="B48" s="5"/>
      <c r="C48" s="85" t="s">
        <v>242</v>
      </c>
      <c r="D48" s="50"/>
      <c r="E48" s="72" t="s">
        <v>244</v>
      </c>
      <c r="F48" s="145">
        <f>F49</f>
        <v>0</v>
      </c>
      <c r="G48" s="126">
        <f t="shared" si="22"/>
        <v>35</v>
      </c>
      <c r="H48" s="126">
        <f t="shared" si="22"/>
        <v>0</v>
      </c>
      <c r="I48" s="126">
        <f t="shared" si="22"/>
        <v>35</v>
      </c>
      <c r="J48" s="145">
        <f t="shared" si="22"/>
        <v>0</v>
      </c>
      <c r="K48" s="145">
        <f t="shared" si="22"/>
        <v>0</v>
      </c>
      <c r="L48" s="145">
        <f t="shared" si="22"/>
        <v>0</v>
      </c>
      <c r="M48" s="145">
        <f t="shared" si="22"/>
        <v>0</v>
      </c>
      <c r="N48" s="145">
        <f t="shared" si="22"/>
        <v>0</v>
      </c>
      <c r="O48" s="145">
        <f t="shared" si="22"/>
        <v>0</v>
      </c>
      <c r="P48" s="145">
        <f t="shared" si="22"/>
        <v>0</v>
      </c>
      <c r="Q48" s="145">
        <f t="shared" si="22"/>
        <v>0</v>
      </c>
      <c r="R48" s="145">
        <f t="shared" si="22"/>
        <v>0</v>
      </c>
    </row>
    <row r="49" spans="1:18" ht="12.75" hidden="1">
      <c r="A49" s="17"/>
      <c r="B49" s="5"/>
      <c r="C49" s="85"/>
      <c r="D49" s="50" t="s">
        <v>4</v>
      </c>
      <c r="E49" s="86" t="s">
        <v>5</v>
      </c>
      <c r="F49" s="145"/>
      <c r="G49" s="111">
        <f>F49+SUM(H49:R49)</f>
        <v>35</v>
      </c>
      <c r="H49" s="126"/>
      <c r="I49" s="126">
        <v>35</v>
      </c>
      <c r="J49" s="145"/>
      <c r="K49" s="145"/>
      <c r="L49" s="145"/>
      <c r="M49" s="145"/>
      <c r="N49" s="145"/>
      <c r="O49" s="145"/>
      <c r="P49" s="145"/>
      <c r="Q49" s="145"/>
      <c r="R49" s="145"/>
    </row>
    <row r="50" spans="1:18" ht="38.25" hidden="1">
      <c r="A50" s="17"/>
      <c r="B50" s="5"/>
      <c r="C50" s="82" t="s">
        <v>257</v>
      </c>
      <c r="D50" s="11"/>
      <c r="E50" s="79" t="s">
        <v>435</v>
      </c>
      <c r="F50" s="113">
        <f>F51</f>
        <v>21</v>
      </c>
      <c r="G50" s="113">
        <f aca="true" t="shared" si="23" ref="G50:R52">G51</f>
        <v>21</v>
      </c>
      <c r="H50" s="91">
        <f t="shared" si="23"/>
        <v>0</v>
      </c>
      <c r="I50" s="91">
        <f t="shared" si="23"/>
        <v>0</v>
      </c>
      <c r="J50" s="91">
        <f t="shared" si="23"/>
        <v>0</v>
      </c>
      <c r="K50" s="91">
        <f t="shared" si="23"/>
        <v>0</v>
      </c>
      <c r="L50" s="91">
        <f t="shared" si="23"/>
        <v>0</v>
      </c>
      <c r="M50" s="95">
        <f t="shared" si="23"/>
        <v>0</v>
      </c>
      <c r="N50" s="91">
        <f t="shared" si="23"/>
        <v>0</v>
      </c>
      <c r="O50" s="61">
        <f t="shared" si="23"/>
        <v>0</v>
      </c>
      <c r="P50" s="91">
        <f t="shared" si="23"/>
        <v>0</v>
      </c>
      <c r="Q50" s="91">
        <f t="shared" si="23"/>
        <v>0</v>
      </c>
      <c r="R50" s="91">
        <f t="shared" si="23"/>
        <v>0</v>
      </c>
    </row>
    <row r="51" spans="1:18" ht="38.25" hidden="1">
      <c r="A51" s="17"/>
      <c r="B51" s="5"/>
      <c r="C51" s="100" t="s">
        <v>258</v>
      </c>
      <c r="D51" s="117"/>
      <c r="E51" s="80" t="s">
        <v>260</v>
      </c>
      <c r="F51" s="97">
        <f>F52</f>
        <v>21</v>
      </c>
      <c r="G51" s="97">
        <f t="shared" si="23"/>
        <v>21</v>
      </c>
      <c r="H51" s="87">
        <f t="shared" si="23"/>
        <v>0</v>
      </c>
      <c r="I51" s="87">
        <f t="shared" si="23"/>
        <v>0</v>
      </c>
      <c r="J51" s="87">
        <f t="shared" si="23"/>
        <v>0</v>
      </c>
      <c r="K51" s="87">
        <f t="shared" si="23"/>
        <v>0</v>
      </c>
      <c r="L51" s="87">
        <f t="shared" si="23"/>
        <v>0</v>
      </c>
      <c r="M51" s="89">
        <f t="shared" si="23"/>
        <v>0</v>
      </c>
      <c r="N51" s="87">
        <f t="shared" si="23"/>
        <v>0</v>
      </c>
      <c r="O51" s="62">
        <f t="shared" si="23"/>
        <v>0</v>
      </c>
      <c r="P51" s="87">
        <f t="shared" si="23"/>
        <v>0</v>
      </c>
      <c r="Q51" s="87">
        <f t="shared" si="23"/>
        <v>0</v>
      </c>
      <c r="R51" s="87">
        <f t="shared" si="23"/>
        <v>0</v>
      </c>
    </row>
    <row r="52" spans="1:18" ht="25.5" hidden="1">
      <c r="A52" s="17"/>
      <c r="B52" s="5"/>
      <c r="C52" s="85" t="s">
        <v>259</v>
      </c>
      <c r="D52" s="50"/>
      <c r="E52" s="72" t="s">
        <v>261</v>
      </c>
      <c r="F52" s="97">
        <f>F53</f>
        <v>21</v>
      </c>
      <c r="G52" s="97">
        <f t="shared" si="23"/>
        <v>21</v>
      </c>
      <c r="H52" s="87">
        <f t="shared" si="23"/>
        <v>0</v>
      </c>
      <c r="I52" s="87">
        <f t="shared" si="23"/>
        <v>0</v>
      </c>
      <c r="J52" s="87">
        <f t="shared" si="23"/>
        <v>0</v>
      </c>
      <c r="K52" s="87">
        <f t="shared" si="23"/>
        <v>0</v>
      </c>
      <c r="L52" s="87">
        <f t="shared" si="23"/>
        <v>0</v>
      </c>
      <c r="M52" s="89">
        <f t="shared" si="23"/>
        <v>0</v>
      </c>
      <c r="N52" s="87">
        <f t="shared" si="23"/>
        <v>0</v>
      </c>
      <c r="O52" s="62">
        <f t="shared" si="23"/>
        <v>0</v>
      </c>
      <c r="P52" s="87">
        <f t="shared" si="23"/>
        <v>0</v>
      </c>
      <c r="Q52" s="87">
        <f t="shared" si="23"/>
        <v>0</v>
      </c>
      <c r="R52" s="87">
        <f t="shared" si="23"/>
        <v>0</v>
      </c>
    </row>
    <row r="53" spans="1:18" ht="25.5" hidden="1">
      <c r="A53" s="17"/>
      <c r="B53" s="5"/>
      <c r="C53" s="85"/>
      <c r="D53" s="50" t="s">
        <v>3</v>
      </c>
      <c r="E53" s="86" t="s">
        <v>98</v>
      </c>
      <c r="F53" s="97">
        <v>21</v>
      </c>
      <c r="G53" s="111">
        <f>F53+SUM(H53:R53)</f>
        <v>21</v>
      </c>
      <c r="H53" s="87"/>
      <c r="I53" s="87"/>
      <c r="J53" s="88"/>
      <c r="K53" s="88"/>
      <c r="L53" s="87"/>
      <c r="M53" s="89"/>
      <c r="N53" s="87"/>
      <c r="O53" s="62"/>
      <c r="P53" s="87"/>
      <c r="Q53" s="87"/>
      <c r="R53" s="87"/>
    </row>
    <row r="54" spans="1:18" ht="76.5" hidden="1">
      <c r="A54" s="17"/>
      <c r="B54" s="5"/>
      <c r="C54" s="82" t="s">
        <v>580</v>
      </c>
      <c r="D54" s="11"/>
      <c r="E54" s="138" t="s">
        <v>582</v>
      </c>
      <c r="F54" s="113">
        <f>F55</f>
        <v>109.4</v>
      </c>
      <c r="G54" s="113">
        <f aca="true" t="shared" si="24" ref="G54:R55">G55</f>
        <v>112.80568000000001</v>
      </c>
      <c r="H54" s="113">
        <f t="shared" si="24"/>
        <v>0</v>
      </c>
      <c r="I54" s="113">
        <f t="shared" si="24"/>
        <v>3.50468</v>
      </c>
      <c r="J54" s="113">
        <f t="shared" si="24"/>
        <v>-0.099</v>
      </c>
      <c r="K54" s="97">
        <f t="shared" si="24"/>
        <v>0</v>
      </c>
      <c r="L54" s="97">
        <f t="shared" si="24"/>
        <v>0</v>
      </c>
      <c r="M54" s="97">
        <f t="shared" si="24"/>
        <v>0</v>
      </c>
      <c r="N54" s="97">
        <f t="shared" si="24"/>
        <v>0</v>
      </c>
      <c r="O54" s="97">
        <f t="shared" si="24"/>
        <v>0</v>
      </c>
      <c r="P54" s="97">
        <f t="shared" si="24"/>
        <v>0</v>
      </c>
      <c r="Q54" s="97">
        <f t="shared" si="24"/>
        <v>0</v>
      </c>
      <c r="R54" s="97">
        <f t="shared" si="24"/>
        <v>0</v>
      </c>
    </row>
    <row r="55" spans="1:18" ht="76.5" hidden="1">
      <c r="A55" s="17"/>
      <c r="B55" s="5"/>
      <c r="C55" s="85" t="s">
        <v>581</v>
      </c>
      <c r="D55" s="50"/>
      <c r="E55" s="86" t="s">
        <v>582</v>
      </c>
      <c r="F55" s="97">
        <f>F56</f>
        <v>109.4</v>
      </c>
      <c r="G55" s="97">
        <f t="shared" si="24"/>
        <v>112.80568000000001</v>
      </c>
      <c r="H55" s="97">
        <f t="shared" si="24"/>
        <v>0</v>
      </c>
      <c r="I55" s="97">
        <f t="shared" si="24"/>
        <v>3.50468</v>
      </c>
      <c r="J55" s="97">
        <f t="shared" si="24"/>
        <v>-0.099</v>
      </c>
      <c r="K55" s="97">
        <f t="shared" si="24"/>
        <v>0</v>
      </c>
      <c r="L55" s="97">
        <f t="shared" si="24"/>
        <v>0</v>
      </c>
      <c r="M55" s="97">
        <f t="shared" si="24"/>
        <v>0</v>
      </c>
      <c r="N55" s="97">
        <f t="shared" si="24"/>
        <v>0</v>
      </c>
      <c r="O55" s="97">
        <f t="shared" si="24"/>
        <v>0</v>
      </c>
      <c r="P55" s="97">
        <f t="shared" si="24"/>
        <v>0</v>
      </c>
      <c r="Q55" s="97">
        <f t="shared" si="24"/>
        <v>0</v>
      </c>
      <c r="R55" s="97">
        <f t="shared" si="24"/>
        <v>0</v>
      </c>
    </row>
    <row r="56" spans="1:18" ht="12.75" hidden="1">
      <c r="A56" s="17"/>
      <c r="B56" s="5"/>
      <c r="C56" s="85"/>
      <c r="D56" s="50" t="s">
        <v>9</v>
      </c>
      <c r="E56" s="86" t="s">
        <v>39</v>
      </c>
      <c r="F56" s="97">
        <v>109.4</v>
      </c>
      <c r="G56" s="167">
        <f>F56+SUM(H56:R56)</f>
        <v>112.80568000000001</v>
      </c>
      <c r="H56" s="87"/>
      <c r="I56" s="87">
        <v>3.50468</v>
      </c>
      <c r="J56" s="88">
        <v>-0.099</v>
      </c>
      <c r="K56" s="88"/>
      <c r="L56" s="87"/>
      <c r="M56" s="89"/>
      <c r="N56" s="87"/>
      <c r="O56" s="62"/>
      <c r="P56" s="87"/>
      <c r="Q56" s="87"/>
      <c r="R56" s="87"/>
    </row>
    <row r="57" spans="1:18" ht="48.75" customHeight="1" hidden="1">
      <c r="A57" s="5"/>
      <c r="B57" s="5"/>
      <c r="C57" s="82" t="s">
        <v>410</v>
      </c>
      <c r="D57" s="11"/>
      <c r="E57" s="102" t="s">
        <v>154</v>
      </c>
      <c r="F57" s="113">
        <f>F58+F62+F66+F64</f>
        <v>20526.1</v>
      </c>
      <c r="G57" s="113">
        <f aca="true" t="shared" si="25" ref="G57:O57">G58+G62+G66+G64</f>
        <v>20827.3</v>
      </c>
      <c r="H57" s="113">
        <f t="shared" si="25"/>
        <v>135</v>
      </c>
      <c r="I57" s="113">
        <f t="shared" si="25"/>
        <v>166.20000000000002</v>
      </c>
      <c r="J57" s="113">
        <f t="shared" si="25"/>
        <v>0</v>
      </c>
      <c r="K57" s="113">
        <f t="shared" si="25"/>
        <v>0</v>
      </c>
      <c r="L57" s="113">
        <f t="shared" si="25"/>
        <v>0</v>
      </c>
      <c r="M57" s="165">
        <f t="shared" si="25"/>
        <v>0</v>
      </c>
      <c r="N57" s="113">
        <f t="shared" si="25"/>
        <v>0</v>
      </c>
      <c r="O57" s="219">
        <f t="shared" si="25"/>
        <v>0</v>
      </c>
      <c r="P57" s="113">
        <f>P58+P62+P66</f>
        <v>0</v>
      </c>
      <c r="Q57" s="113">
        <f>Q58+Q62+Q66</f>
        <v>0</v>
      </c>
      <c r="R57" s="113">
        <f>R58+R62+R66</f>
        <v>0</v>
      </c>
    </row>
    <row r="58" spans="1:18" ht="25.5" hidden="1">
      <c r="A58" s="17"/>
      <c r="B58" s="17"/>
      <c r="C58" s="85" t="s">
        <v>412</v>
      </c>
      <c r="D58" s="50"/>
      <c r="E58" s="101" t="s">
        <v>167</v>
      </c>
      <c r="F58" s="97">
        <f>F59+F60+F61</f>
        <v>20526.1</v>
      </c>
      <c r="G58" s="97">
        <f aca="true" t="shared" si="26" ref="G58:R58">G59+G60+G61</f>
        <v>20661.1</v>
      </c>
      <c r="H58" s="87">
        <f t="shared" si="26"/>
        <v>135</v>
      </c>
      <c r="I58" s="87">
        <f t="shared" si="26"/>
        <v>0</v>
      </c>
      <c r="J58" s="87">
        <f t="shared" si="26"/>
        <v>0</v>
      </c>
      <c r="K58" s="87">
        <f t="shared" si="26"/>
        <v>0</v>
      </c>
      <c r="L58" s="87">
        <f t="shared" si="26"/>
        <v>0</v>
      </c>
      <c r="M58" s="89">
        <f t="shared" si="26"/>
        <v>0</v>
      </c>
      <c r="N58" s="87">
        <f t="shared" si="26"/>
        <v>0</v>
      </c>
      <c r="O58" s="62">
        <f t="shared" si="26"/>
        <v>0</v>
      </c>
      <c r="P58" s="87">
        <f t="shared" si="26"/>
        <v>0</v>
      </c>
      <c r="Q58" s="87">
        <f t="shared" si="26"/>
        <v>0</v>
      </c>
      <c r="R58" s="87">
        <f t="shared" si="26"/>
        <v>0</v>
      </c>
    </row>
    <row r="59" spans="1:18" ht="58.5" customHeight="1" hidden="1">
      <c r="A59" s="17"/>
      <c r="B59" s="17"/>
      <c r="C59" s="85"/>
      <c r="D59" s="50" t="s">
        <v>2</v>
      </c>
      <c r="E59" s="86" t="s">
        <v>97</v>
      </c>
      <c r="F59" s="97">
        <v>17627.7</v>
      </c>
      <c r="G59" s="111">
        <f>F59+SUM(H59:R59)</f>
        <v>17627.7</v>
      </c>
      <c r="H59" s="87"/>
      <c r="I59" s="87"/>
      <c r="J59" s="87"/>
      <c r="K59" s="87"/>
      <c r="L59" s="87"/>
      <c r="M59" s="89"/>
      <c r="N59" s="87"/>
      <c r="O59" s="62"/>
      <c r="P59" s="87"/>
      <c r="Q59" s="87"/>
      <c r="R59" s="87"/>
    </row>
    <row r="60" spans="1:18" ht="25.5" hidden="1">
      <c r="A60" s="17"/>
      <c r="B60" s="5"/>
      <c r="C60" s="85"/>
      <c r="D60" s="50" t="s">
        <v>3</v>
      </c>
      <c r="E60" s="86" t="s">
        <v>98</v>
      </c>
      <c r="F60" s="97">
        <v>2882.6</v>
      </c>
      <c r="G60" s="111">
        <f>F60+SUM(H60:R60)</f>
        <v>3017.6</v>
      </c>
      <c r="H60" s="87">
        <v>135</v>
      </c>
      <c r="I60" s="87"/>
      <c r="J60" s="88"/>
      <c r="K60" s="88"/>
      <c r="L60" s="87"/>
      <c r="M60" s="89"/>
      <c r="N60" s="87"/>
      <c r="O60" s="62"/>
      <c r="P60" s="87"/>
      <c r="Q60" s="87"/>
      <c r="R60" s="87"/>
    </row>
    <row r="61" spans="1:18" ht="12.75" hidden="1">
      <c r="A61" s="17"/>
      <c r="B61" s="5"/>
      <c r="C61" s="85"/>
      <c r="D61" s="50" t="s">
        <v>4</v>
      </c>
      <c r="E61" s="86" t="s">
        <v>5</v>
      </c>
      <c r="F61" s="97">
        <v>15.8</v>
      </c>
      <c r="G61" s="111">
        <f>F61+SUM(H61:R61)</f>
        <v>15.8</v>
      </c>
      <c r="H61" s="87"/>
      <c r="I61" s="87"/>
      <c r="J61" s="88"/>
      <c r="K61" s="88"/>
      <c r="L61" s="87"/>
      <c r="M61" s="89"/>
      <c r="N61" s="87"/>
      <c r="O61" s="62"/>
      <c r="P61" s="87"/>
      <c r="Q61" s="87"/>
      <c r="R61" s="87"/>
    </row>
    <row r="62" spans="1:18" ht="25.5" hidden="1">
      <c r="A62" s="17"/>
      <c r="B62" s="5"/>
      <c r="C62" s="85" t="s">
        <v>597</v>
      </c>
      <c r="D62" s="50"/>
      <c r="E62" s="86" t="s">
        <v>598</v>
      </c>
      <c r="F62" s="97">
        <f>F63</f>
        <v>0</v>
      </c>
      <c r="G62" s="97">
        <f aca="true" t="shared" si="27" ref="G62:R62">G63</f>
        <v>25.9</v>
      </c>
      <c r="H62" s="97">
        <f t="shared" si="27"/>
        <v>0</v>
      </c>
      <c r="I62" s="97">
        <f t="shared" si="27"/>
        <v>25.9</v>
      </c>
      <c r="J62" s="97">
        <f t="shared" si="27"/>
        <v>0</v>
      </c>
      <c r="K62" s="97">
        <f t="shared" si="27"/>
        <v>0</v>
      </c>
      <c r="L62" s="97">
        <f t="shared" si="27"/>
        <v>0</v>
      </c>
      <c r="M62" s="114">
        <f t="shared" si="27"/>
        <v>0</v>
      </c>
      <c r="N62" s="97">
        <f t="shared" si="27"/>
        <v>0</v>
      </c>
      <c r="O62" s="140">
        <f t="shared" si="27"/>
        <v>0</v>
      </c>
      <c r="P62" s="97">
        <f t="shared" si="27"/>
        <v>0</v>
      </c>
      <c r="Q62" s="97">
        <f t="shared" si="27"/>
        <v>0</v>
      </c>
      <c r="R62" s="97">
        <f t="shared" si="27"/>
        <v>0</v>
      </c>
    </row>
    <row r="63" spans="1:18" ht="25.5" hidden="1">
      <c r="A63" s="17"/>
      <c r="B63" s="5"/>
      <c r="C63" s="85"/>
      <c r="D63" s="50" t="s">
        <v>3</v>
      </c>
      <c r="E63" s="86" t="s">
        <v>98</v>
      </c>
      <c r="F63" s="97"/>
      <c r="G63" s="111">
        <f>F63+SUM(H63:R63)</f>
        <v>25.9</v>
      </c>
      <c r="H63" s="87"/>
      <c r="I63" s="87">
        <v>25.9</v>
      </c>
      <c r="J63" s="88"/>
      <c r="K63" s="88"/>
      <c r="L63" s="87"/>
      <c r="M63" s="89"/>
      <c r="N63" s="87"/>
      <c r="O63" s="62"/>
      <c r="P63" s="87"/>
      <c r="Q63" s="87"/>
      <c r="R63" s="87"/>
    </row>
    <row r="64" spans="1:18" ht="24.75" customHeight="1" hidden="1">
      <c r="A64" s="17"/>
      <c r="B64" s="5"/>
      <c r="C64" s="85" t="s">
        <v>599</v>
      </c>
      <c r="D64" s="50"/>
      <c r="E64" s="86" t="s">
        <v>453</v>
      </c>
      <c r="F64" s="97">
        <f>F65</f>
        <v>0</v>
      </c>
      <c r="G64" s="97">
        <f aca="true" t="shared" si="28" ref="G64:L64">G65</f>
        <v>140.3</v>
      </c>
      <c r="H64" s="97">
        <f t="shared" si="28"/>
        <v>0</v>
      </c>
      <c r="I64" s="97">
        <f t="shared" si="28"/>
        <v>140.3</v>
      </c>
      <c r="J64" s="97">
        <f t="shared" si="28"/>
        <v>0</v>
      </c>
      <c r="K64" s="97">
        <f t="shared" si="28"/>
        <v>0</v>
      </c>
      <c r="L64" s="97">
        <f t="shared" si="28"/>
        <v>0</v>
      </c>
      <c r="M64" s="89"/>
      <c r="N64" s="87"/>
      <c r="O64" s="62"/>
      <c r="P64" s="87"/>
      <c r="Q64" s="87"/>
      <c r="R64" s="87"/>
    </row>
    <row r="65" spans="1:18" ht="51" hidden="1">
      <c r="A65" s="17"/>
      <c r="B65" s="5"/>
      <c r="C65" s="85"/>
      <c r="D65" s="50" t="s">
        <v>2</v>
      </c>
      <c r="E65" s="86" t="s">
        <v>97</v>
      </c>
      <c r="F65" s="97"/>
      <c r="G65" s="111">
        <f>F65+SUM(H65:R65)</f>
        <v>140.3</v>
      </c>
      <c r="H65" s="87"/>
      <c r="I65" s="87">
        <v>140.3</v>
      </c>
      <c r="J65" s="88"/>
      <c r="K65" s="88"/>
      <c r="L65" s="87"/>
      <c r="M65" s="89"/>
      <c r="N65" s="87"/>
      <c r="O65" s="62"/>
      <c r="P65" s="87"/>
      <c r="Q65" s="87"/>
      <c r="R65" s="87"/>
    </row>
    <row r="66" spans="1:18" ht="76.5" hidden="1">
      <c r="A66" s="17"/>
      <c r="B66" s="5"/>
      <c r="C66" s="85" t="s">
        <v>437</v>
      </c>
      <c r="D66" s="50"/>
      <c r="E66" s="86" t="s">
        <v>438</v>
      </c>
      <c r="F66" s="97">
        <f>F67</f>
        <v>0</v>
      </c>
      <c r="G66" s="97">
        <f aca="true" t="shared" si="29" ref="G66:R66">G67</f>
        <v>0</v>
      </c>
      <c r="H66" s="97">
        <f t="shared" si="29"/>
        <v>0</v>
      </c>
      <c r="I66" s="97">
        <f t="shared" si="29"/>
        <v>0</v>
      </c>
      <c r="J66" s="97">
        <f t="shared" si="29"/>
        <v>0</v>
      </c>
      <c r="K66" s="97">
        <f t="shared" si="29"/>
        <v>0</v>
      </c>
      <c r="L66" s="97">
        <f t="shared" si="29"/>
        <v>0</v>
      </c>
      <c r="M66" s="114">
        <f t="shared" si="29"/>
        <v>0</v>
      </c>
      <c r="N66" s="97">
        <f t="shared" si="29"/>
        <v>0</v>
      </c>
      <c r="O66" s="140">
        <f t="shared" si="29"/>
        <v>0</v>
      </c>
      <c r="P66" s="97">
        <f t="shared" si="29"/>
        <v>0</v>
      </c>
      <c r="Q66" s="97">
        <f t="shared" si="29"/>
        <v>0</v>
      </c>
      <c r="R66" s="97">
        <f t="shared" si="29"/>
        <v>0</v>
      </c>
    </row>
    <row r="67" spans="1:18" ht="51" hidden="1">
      <c r="A67" s="17"/>
      <c r="B67" s="5"/>
      <c r="C67" s="85"/>
      <c r="D67" s="50" t="s">
        <v>2</v>
      </c>
      <c r="E67" s="86" t="s">
        <v>97</v>
      </c>
      <c r="F67" s="97"/>
      <c r="G67" s="111">
        <f>F67+SUM(H67:R67)</f>
        <v>0</v>
      </c>
      <c r="H67" s="87"/>
      <c r="I67" s="87"/>
      <c r="J67" s="88"/>
      <c r="K67" s="88"/>
      <c r="L67" s="87"/>
      <c r="M67" s="89"/>
      <c r="N67" s="87"/>
      <c r="O67" s="62"/>
      <c r="P67" s="87"/>
      <c r="Q67" s="87"/>
      <c r="R67" s="87"/>
    </row>
    <row r="68" spans="1:18" ht="63.75" hidden="1">
      <c r="A68" s="17"/>
      <c r="B68" s="5"/>
      <c r="C68" s="82" t="s">
        <v>475</v>
      </c>
      <c r="D68" s="50"/>
      <c r="E68" s="169" t="s">
        <v>593</v>
      </c>
      <c r="F68" s="113">
        <f>F69</f>
        <v>218.3</v>
      </c>
      <c r="G68" s="113">
        <f aca="true" t="shared" si="30" ref="G68:R69">G69</f>
        <v>218.3</v>
      </c>
      <c r="H68" s="113">
        <f t="shared" si="30"/>
        <v>0</v>
      </c>
      <c r="I68" s="113">
        <f t="shared" si="30"/>
        <v>0</v>
      </c>
      <c r="J68" s="113">
        <f t="shared" si="30"/>
        <v>0</v>
      </c>
      <c r="K68" s="97">
        <f t="shared" si="30"/>
        <v>0</v>
      </c>
      <c r="L68" s="97">
        <f t="shared" si="30"/>
        <v>0</v>
      </c>
      <c r="M68" s="114">
        <f t="shared" si="30"/>
        <v>0</v>
      </c>
      <c r="N68" s="97">
        <f t="shared" si="30"/>
        <v>0</v>
      </c>
      <c r="O68" s="140">
        <f t="shared" si="30"/>
        <v>0</v>
      </c>
      <c r="P68" s="97">
        <f t="shared" si="30"/>
        <v>0</v>
      </c>
      <c r="Q68" s="97">
        <f t="shared" si="30"/>
        <v>0</v>
      </c>
      <c r="R68" s="97">
        <f t="shared" si="30"/>
        <v>0</v>
      </c>
    </row>
    <row r="69" spans="1:18" ht="51" hidden="1">
      <c r="A69" s="17"/>
      <c r="B69" s="5"/>
      <c r="C69" s="85" t="s">
        <v>476</v>
      </c>
      <c r="D69" s="50"/>
      <c r="E69" s="168" t="s">
        <v>478</v>
      </c>
      <c r="F69" s="97">
        <f>F70</f>
        <v>218.3</v>
      </c>
      <c r="G69" s="97">
        <f t="shared" si="30"/>
        <v>218.3</v>
      </c>
      <c r="H69" s="97">
        <f t="shared" si="30"/>
        <v>0</v>
      </c>
      <c r="I69" s="97">
        <f t="shared" si="30"/>
        <v>0</v>
      </c>
      <c r="J69" s="97">
        <f t="shared" si="30"/>
        <v>0</v>
      </c>
      <c r="K69" s="97">
        <f t="shared" si="30"/>
        <v>0</v>
      </c>
      <c r="L69" s="97">
        <f t="shared" si="30"/>
        <v>0</v>
      </c>
      <c r="M69" s="114">
        <f t="shared" si="30"/>
        <v>0</v>
      </c>
      <c r="N69" s="97">
        <f t="shared" si="30"/>
        <v>0</v>
      </c>
      <c r="O69" s="140">
        <f t="shared" si="30"/>
        <v>0</v>
      </c>
      <c r="P69" s="97">
        <f t="shared" si="30"/>
        <v>0</v>
      </c>
      <c r="Q69" s="97">
        <f t="shared" si="30"/>
        <v>0</v>
      </c>
      <c r="R69" s="97">
        <f t="shared" si="30"/>
        <v>0</v>
      </c>
    </row>
    <row r="70" spans="1:18" ht="12.75" hidden="1">
      <c r="A70" s="17"/>
      <c r="B70" s="5"/>
      <c r="C70" s="85"/>
      <c r="D70" s="50" t="s">
        <v>9</v>
      </c>
      <c r="E70" s="86" t="s">
        <v>39</v>
      </c>
      <c r="F70" s="97">
        <v>218.3</v>
      </c>
      <c r="G70" s="111">
        <f>F70+SUM(H70:R70)</f>
        <v>218.3</v>
      </c>
      <c r="H70" s="87"/>
      <c r="I70" s="87"/>
      <c r="J70" s="88"/>
      <c r="K70" s="88"/>
      <c r="L70" s="87"/>
      <c r="M70" s="89"/>
      <c r="N70" s="87"/>
      <c r="O70" s="62"/>
      <c r="P70" s="87"/>
      <c r="Q70" s="87"/>
      <c r="R70" s="87"/>
    </row>
    <row r="71" spans="1:18" ht="76.5" hidden="1">
      <c r="A71" s="17"/>
      <c r="B71" s="5"/>
      <c r="C71" s="82" t="s">
        <v>508</v>
      </c>
      <c r="D71" s="50"/>
      <c r="E71" s="169" t="s">
        <v>507</v>
      </c>
      <c r="F71" s="113">
        <f>F72</f>
        <v>0</v>
      </c>
      <c r="G71" s="113">
        <f aca="true" t="shared" si="31" ref="G71:R72">G72</f>
        <v>0</v>
      </c>
      <c r="H71" s="113">
        <f t="shared" si="31"/>
        <v>0</v>
      </c>
      <c r="I71" s="113">
        <f t="shared" si="31"/>
        <v>0</v>
      </c>
      <c r="J71" s="113">
        <f t="shared" si="31"/>
        <v>0</v>
      </c>
      <c r="K71" s="97">
        <f t="shared" si="31"/>
        <v>0</v>
      </c>
      <c r="L71" s="97">
        <f t="shared" si="31"/>
        <v>0</v>
      </c>
      <c r="M71" s="114">
        <f t="shared" si="31"/>
        <v>0</v>
      </c>
      <c r="N71" s="97">
        <f t="shared" si="31"/>
        <v>0</v>
      </c>
      <c r="O71" s="140">
        <f t="shared" si="31"/>
        <v>0</v>
      </c>
      <c r="P71" s="97">
        <f t="shared" si="31"/>
        <v>0</v>
      </c>
      <c r="Q71" s="97">
        <f t="shared" si="31"/>
        <v>0</v>
      </c>
      <c r="R71" s="97">
        <f t="shared" si="31"/>
        <v>0</v>
      </c>
    </row>
    <row r="72" spans="1:18" ht="76.5" hidden="1">
      <c r="A72" s="17"/>
      <c r="B72" s="5"/>
      <c r="C72" s="85" t="s">
        <v>509</v>
      </c>
      <c r="D72" s="50"/>
      <c r="E72" s="168" t="s">
        <v>507</v>
      </c>
      <c r="F72" s="97">
        <f>F73</f>
        <v>0</v>
      </c>
      <c r="G72" s="97">
        <f t="shared" si="31"/>
        <v>0</v>
      </c>
      <c r="H72" s="97">
        <f t="shared" si="31"/>
        <v>0</v>
      </c>
      <c r="I72" s="97">
        <f t="shared" si="31"/>
        <v>0</v>
      </c>
      <c r="J72" s="97">
        <f t="shared" si="31"/>
        <v>0</v>
      </c>
      <c r="K72" s="88"/>
      <c r="L72" s="87"/>
      <c r="M72" s="89"/>
      <c r="N72" s="87"/>
      <c r="O72" s="62"/>
      <c r="P72" s="87"/>
      <c r="Q72" s="87"/>
      <c r="R72" s="87"/>
    </row>
    <row r="73" spans="1:18" ht="12.75" hidden="1">
      <c r="A73" s="17"/>
      <c r="B73" s="5"/>
      <c r="C73" s="85"/>
      <c r="D73" s="50" t="s">
        <v>9</v>
      </c>
      <c r="E73" s="86" t="s">
        <v>39</v>
      </c>
      <c r="F73" s="97"/>
      <c r="G73" s="111">
        <f>F73+SUM(H73:R73)</f>
        <v>0</v>
      </c>
      <c r="H73" s="87"/>
      <c r="I73" s="87"/>
      <c r="J73" s="88"/>
      <c r="K73" s="88"/>
      <c r="L73" s="87"/>
      <c r="M73" s="89"/>
      <c r="N73" s="87"/>
      <c r="O73" s="62"/>
      <c r="P73" s="87"/>
      <c r="Q73" s="87"/>
      <c r="R73" s="87"/>
    </row>
    <row r="74" spans="1:18" ht="12.75" hidden="1">
      <c r="A74" s="17"/>
      <c r="B74" s="5" t="s">
        <v>533</v>
      </c>
      <c r="C74" s="82"/>
      <c r="D74" s="11"/>
      <c r="E74" s="138" t="s">
        <v>534</v>
      </c>
      <c r="F74" s="113">
        <f>F75</f>
        <v>4235.3</v>
      </c>
      <c r="G74" s="113">
        <f aca="true" t="shared" si="32" ref="G74:R76">G75</f>
        <v>4235.3</v>
      </c>
      <c r="H74" s="113">
        <f t="shared" si="32"/>
        <v>0</v>
      </c>
      <c r="I74" s="113">
        <f t="shared" si="32"/>
        <v>0</v>
      </c>
      <c r="J74" s="113">
        <f t="shared" si="32"/>
        <v>0</v>
      </c>
      <c r="K74" s="113">
        <f t="shared" si="32"/>
        <v>0</v>
      </c>
      <c r="L74" s="113">
        <f t="shared" si="32"/>
        <v>0</v>
      </c>
      <c r="M74" s="113">
        <f t="shared" si="32"/>
        <v>0</v>
      </c>
      <c r="N74" s="113">
        <f t="shared" si="32"/>
        <v>0</v>
      </c>
      <c r="O74" s="219">
        <f t="shared" si="32"/>
        <v>0</v>
      </c>
      <c r="P74" s="113">
        <f t="shared" si="32"/>
        <v>0</v>
      </c>
      <c r="Q74" s="113">
        <f t="shared" si="32"/>
        <v>0</v>
      </c>
      <c r="R74" s="113">
        <f t="shared" si="32"/>
        <v>0</v>
      </c>
    </row>
    <row r="75" spans="1:18" ht="12.75" hidden="1">
      <c r="A75" s="17"/>
      <c r="B75" s="17"/>
      <c r="C75" s="82" t="s">
        <v>529</v>
      </c>
      <c r="D75" s="11"/>
      <c r="E75" s="169" t="s">
        <v>531</v>
      </c>
      <c r="F75" s="113">
        <f>F76</f>
        <v>4235.3</v>
      </c>
      <c r="G75" s="113">
        <f t="shared" si="32"/>
        <v>4235.3</v>
      </c>
      <c r="H75" s="113">
        <f t="shared" si="32"/>
        <v>0</v>
      </c>
      <c r="I75" s="113">
        <f t="shared" si="32"/>
        <v>0</v>
      </c>
      <c r="J75" s="113">
        <f t="shared" si="32"/>
        <v>0</v>
      </c>
      <c r="K75" s="113">
        <f t="shared" si="32"/>
        <v>0</v>
      </c>
      <c r="L75" s="113">
        <f t="shared" si="32"/>
        <v>0</v>
      </c>
      <c r="M75" s="113">
        <f t="shared" si="32"/>
        <v>0</v>
      </c>
      <c r="N75" s="113">
        <f t="shared" si="32"/>
        <v>0</v>
      </c>
      <c r="O75" s="219">
        <f t="shared" si="32"/>
        <v>0</v>
      </c>
      <c r="P75" s="113">
        <f t="shared" si="32"/>
        <v>0</v>
      </c>
      <c r="Q75" s="113">
        <f t="shared" si="32"/>
        <v>0</v>
      </c>
      <c r="R75" s="113">
        <f t="shared" si="32"/>
        <v>0</v>
      </c>
    </row>
    <row r="76" spans="1:18" ht="12.75" hidden="1">
      <c r="A76" s="17"/>
      <c r="B76" s="17"/>
      <c r="C76" s="85" t="s">
        <v>530</v>
      </c>
      <c r="D76" s="50"/>
      <c r="E76" s="168" t="s">
        <v>532</v>
      </c>
      <c r="F76" s="97">
        <f>F77</f>
        <v>4235.3</v>
      </c>
      <c r="G76" s="97">
        <f t="shared" si="32"/>
        <v>4235.3</v>
      </c>
      <c r="H76" s="97">
        <f t="shared" si="32"/>
        <v>0</v>
      </c>
      <c r="I76" s="97">
        <f t="shared" si="32"/>
        <v>0</v>
      </c>
      <c r="J76" s="97">
        <f t="shared" si="32"/>
        <v>0</v>
      </c>
      <c r="K76" s="97">
        <f t="shared" si="32"/>
        <v>0</v>
      </c>
      <c r="L76" s="97">
        <f t="shared" si="32"/>
        <v>0</v>
      </c>
      <c r="M76" s="97">
        <f t="shared" si="32"/>
        <v>0</v>
      </c>
      <c r="N76" s="97">
        <f t="shared" si="32"/>
        <v>0</v>
      </c>
      <c r="O76" s="140">
        <f t="shared" si="32"/>
        <v>0</v>
      </c>
      <c r="P76" s="97">
        <f t="shared" si="32"/>
        <v>0</v>
      </c>
      <c r="Q76" s="97">
        <f t="shared" si="32"/>
        <v>0</v>
      </c>
      <c r="R76" s="97">
        <f t="shared" si="32"/>
        <v>0</v>
      </c>
    </row>
    <row r="77" spans="1:18" ht="25.5" hidden="1">
      <c r="A77" s="17"/>
      <c r="B77" s="17"/>
      <c r="C77" s="85"/>
      <c r="D77" s="50" t="s">
        <v>3</v>
      </c>
      <c r="E77" s="86" t="s">
        <v>98</v>
      </c>
      <c r="F77" s="97">
        <v>4235.3</v>
      </c>
      <c r="G77" s="111">
        <f>F77+SUM(H77:R77)</f>
        <v>4235.3</v>
      </c>
      <c r="H77" s="87"/>
      <c r="I77" s="87"/>
      <c r="J77" s="88"/>
      <c r="K77" s="88"/>
      <c r="L77" s="87"/>
      <c r="M77" s="89"/>
      <c r="N77" s="87"/>
      <c r="O77" s="62"/>
      <c r="P77" s="87"/>
      <c r="Q77" s="87"/>
      <c r="R77" s="87"/>
    </row>
    <row r="78" spans="1:18" s="66" customFormat="1" ht="12.75">
      <c r="A78" s="5"/>
      <c r="B78" s="5" t="s">
        <v>86</v>
      </c>
      <c r="C78" s="5"/>
      <c r="D78" s="5"/>
      <c r="E78" s="13" t="s">
        <v>41</v>
      </c>
      <c r="F78" s="145">
        <f>F84+F102+F112+F79</f>
        <v>1733.8</v>
      </c>
      <c r="G78" s="145">
        <f aca="true" t="shared" si="33" ref="G78:O78">G84+G102+G112+G79</f>
        <v>2037.0546900000002</v>
      </c>
      <c r="H78" s="145">
        <f t="shared" si="33"/>
        <v>0</v>
      </c>
      <c r="I78" s="145">
        <f t="shared" si="33"/>
        <v>67</v>
      </c>
      <c r="J78" s="145">
        <f t="shared" si="33"/>
        <v>13.75469</v>
      </c>
      <c r="K78" s="145">
        <f t="shared" si="33"/>
        <v>0</v>
      </c>
      <c r="L78" s="145">
        <f t="shared" si="33"/>
        <v>222.5</v>
      </c>
      <c r="M78" s="165">
        <f t="shared" si="33"/>
        <v>0</v>
      </c>
      <c r="N78" s="145">
        <f t="shared" si="33"/>
        <v>0</v>
      </c>
      <c r="O78" s="220">
        <f t="shared" si="33"/>
        <v>0</v>
      </c>
      <c r="P78" s="145">
        <f>P84+P102+P112+P79</f>
        <v>0</v>
      </c>
      <c r="Q78" s="145">
        <f>Q84+Q102+Q112+Q79</f>
        <v>0</v>
      </c>
      <c r="R78" s="145">
        <f>R84+R102+R112+R79</f>
        <v>0</v>
      </c>
    </row>
    <row r="79" spans="1:18" s="66" customFormat="1" ht="51" hidden="1">
      <c r="A79" s="5"/>
      <c r="B79" s="5"/>
      <c r="C79" s="82" t="s">
        <v>175</v>
      </c>
      <c r="D79" s="11"/>
      <c r="E79" s="79" t="s">
        <v>110</v>
      </c>
      <c r="F79" s="145">
        <f>F80</f>
        <v>0</v>
      </c>
      <c r="G79" s="145">
        <f aca="true" t="shared" si="34" ref="G79:R82">G80</f>
        <v>0</v>
      </c>
      <c r="H79" s="145">
        <f t="shared" si="34"/>
        <v>0</v>
      </c>
      <c r="I79" s="145">
        <f t="shared" si="34"/>
        <v>0</v>
      </c>
      <c r="J79" s="145">
        <f t="shared" si="34"/>
        <v>0</v>
      </c>
      <c r="K79" s="145">
        <f t="shared" si="34"/>
        <v>0</v>
      </c>
      <c r="L79" s="145">
        <f t="shared" si="34"/>
        <v>0</v>
      </c>
      <c r="M79" s="165">
        <f t="shared" si="34"/>
        <v>0</v>
      </c>
      <c r="N79" s="145">
        <f t="shared" si="34"/>
        <v>0</v>
      </c>
      <c r="O79" s="220">
        <f t="shared" si="34"/>
        <v>0</v>
      </c>
      <c r="P79" s="145">
        <f t="shared" si="34"/>
        <v>0</v>
      </c>
      <c r="Q79" s="145">
        <f t="shared" si="34"/>
        <v>0</v>
      </c>
      <c r="R79" s="145">
        <f t="shared" si="34"/>
        <v>0</v>
      </c>
    </row>
    <row r="80" spans="1:18" s="66" customFormat="1" ht="25.5" hidden="1">
      <c r="A80" s="5"/>
      <c r="B80" s="5"/>
      <c r="C80" s="100" t="s">
        <v>176</v>
      </c>
      <c r="D80" s="50"/>
      <c r="E80" s="80" t="s">
        <v>111</v>
      </c>
      <c r="F80" s="145">
        <f>F81</f>
        <v>0</v>
      </c>
      <c r="G80" s="126">
        <f t="shared" si="34"/>
        <v>0</v>
      </c>
      <c r="H80" s="126">
        <f t="shared" si="34"/>
        <v>0</v>
      </c>
      <c r="I80" s="126">
        <f t="shared" si="34"/>
        <v>0</v>
      </c>
      <c r="J80" s="126">
        <f t="shared" si="34"/>
        <v>0</v>
      </c>
      <c r="K80" s="126">
        <f t="shared" si="34"/>
        <v>0</v>
      </c>
      <c r="L80" s="126">
        <f t="shared" si="34"/>
        <v>0</v>
      </c>
      <c r="M80" s="114">
        <f t="shared" si="34"/>
        <v>0</v>
      </c>
      <c r="N80" s="126">
        <f t="shared" si="34"/>
        <v>0</v>
      </c>
      <c r="O80" s="221">
        <f t="shared" si="34"/>
        <v>0</v>
      </c>
      <c r="P80" s="126">
        <f t="shared" si="34"/>
        <v>0</v>
      </c>
      <c r="Q80" s="126">
        <f t="shared" si="34"/>
        <v>0</v>
      </c>
      <c r="R80" s="126">
        <f t="shared" si="34"/>
        <v>0</v>
      </c>
    </row>
    <row r="81" spans="1:18" s="66" customFormat="1" ht="25.5" hidden="1">
      <c r="A81" s="5"/>
      <c r="B81" s="5"/>
      <c r="C81" s="85" t="s">
        <v>177</v>
      </c>
      <c r="D81" s="50"/>
      <c r="E81" s="72" t="s">
        <v>179</v>
      </c>
      <c r="F81" s="145">
        <f>F82</f>
        <v>0</v>
      </c>
      <c r="G81" s="126">
        <f t="shared" si="34"/>
        <v>0</v>
      </c>
      <c r="H81" s="126">
        <f t="shared" si="34"/>
        <v>0</v>
      </c>
      <c r="I81" s="126">
        <f t="shared" si="34"/>
        <v>0</v>
      </c>
      <c r="J81" s="126">
        <f t="shared" si="34"/>
        <v>0</v>
      </c>
      <c r="K81" s="126">
        <f t="shared" si="34"/>
        <v>0</v>
      </c>
      <c r="L81" s="126">
        <f t="shared" si="34"/>
        <v>0</v>
      </c>
      <c r="M81" s="114">
        <f t="shared" si="34"/>
        <v>0</v>
      </c>
      <c r="N81" s="126">
        <f t="shared" si="34"/>
        <v>0</v>
      </c>
      <c r="O81" s="221">
        <f t="shared" si="34"/>
        <v>0</v>
      </c>
      <c r="P81" s="126">
        <f t="shared" si="34"/>
        <v>0</v>
      </c>
      <c r="Q81" s="126">
        <f t="shared" si="34"/>
        <v>0</v>
      </c>
      <c r="R81" s="126">
        <f t="shared" si="34"/>
        <v>0</v>
      </c>
    </row>
    <row r="82" spans="1:18" s="66" customFormat="1" ht="25.5" hidden="1">
      <c r="A82" s="5"/>
      <c r="B82" s="5"/>
      <c r="C82" s="85" t="s">
        <v>178</v>
      </c>
      <c r="D82" s="50"/>
      <c r="E82" s="72" t="s">
        <v>180</v>
      </c>
      <c r="F82" s="145">
        <f>F83</f>
        <v>0</v>
      </c>
      <c r="G82" s="126">
        <f t="shared" si="34"/>
        <v>0</v>
      </c>
      <c r="H82" s="126">
        <f t="shared" si="34"/>
        <v>0</v>
      </c>
      <c r="I82" s="126">
        <f t="shared" si="34"/>
        <v>0</v>
      </c>
      <c r="J82" s="126">
        <f t="shared" si="34"/>
        <v>0</v>
      </c>
      <c r="K82" s="126">
        <f t="shared" si="34"/>
        <v>0</v>
      </c>
      <c r="L82" s="126">
        <f t="shared" si="34"/>
        <v>0</v>
      </c>
      <c r="M82" s="114">
        <f t="shared" si="34"/>
        <v>0</v>
      </c>
      <c r="N82" s="126">
        <f t="shared" si="34"/>
        <v>0</v>
      </c>
      <c r="O82" s="221">
        <f t="shared" si="34"/>
        <v>0</v>
      </c>
      <c r="P82" s="126">
        <f t="shared" si="34"/>
        <v>0</v>
      </c>
      <c r="Q82" s="126">
        <f t="shared" si="34"/>
        <v>0</v>
      </c>
      <c r="R82" s="126">
        <f t="shared" si="34"/>
        <v>0</v>
      </c>
    </row>
    <row r="83" spans="1:18" s="66" customFormat="1" ht="25.5" hidden="1">
      <c r="A83" s="5"/>
      <c r="B83" s="5"/>
      <c r="C83" s="85"/>
      <c r="D83" s="50" t="s">
        <v>3</v>
      </c>
      <c r="E83" s="86" t="s">
        <v>98</v>
      </c>
      <c r="F83" s="145"/>
      <c r="G83" s="111">
        <f>F83+SUM(H83:R83)</f>
        <v>0</v>
      </c>
      <c r="H83" s="126"/>
      <c r="I83" s="126"/>
      <c r="J83" s="126"/>
      <c r="K83" s="126"/>
      <c r="L83" s="126"/>
      <c r="M83" s="114"/>
      <c r="N83" s="126"/>
      <c r="O83" s="221"/>
      <c r="P83" s="126"/>
      <c r="Q83" s="126"/>
      <c r="R83" s="126"/>
    </row>
    <row r="84" spans="1:18" s="66" customFormat="1" ht="51" hidden="1">
      <c r="A84" s="5"/>
      <c r="B84" s="5"/>
      <c r="C84" s="82" t="s">
        <v>240</v>
      </c>
      <c r="D84" s="11"/>
      <c r="E84" s="79" t="s">
        <v>118</v>
      </c>
      <c r="F84" s="113">
        <f>F85+F88+F91+F95</f>
        <v>375</v>
      </c>
      <c r="G84" s="113">
        <f aca="true" t="shared" si="35" ref="G84:R84">G85+G88+G91+G95</f>
        <v>422.775</v>
      </c>
      <c r="H84" s="91">
        <f t="shared" si="35"/>
        <v>0</v>
      </c>
      <c r="I84" s="91">
        <f t="shared" si="35"/>
        <v>64</v>
      </c>
      <c r="J84" s="91">
        <f t="shared" si="35"/>
        <v>-16.225</v>
      </c>
      <c r="K84" s="91">
        <f t="shared" si="35"/>
        <v>0</v>
      </c>
      <c r="L84" s="91">
        <f t="shared" si="35"/>
        <v>0</v>
      </c>
      <c r="M84" s="95">
        <f t="shared" si="35"/>
        <v>0</v>
      </c>
      <c r="N84" s="91">
        <f t="shared" si="35"/>
        <v>0</v>
      </c>
      <c r="O84" s="61">
        <f t="shared" si="35"/>
        <v>0</v>
      </c>
      <c r="P84" s="91">
        <f t="shared" si="35"/>
        <v>0</v>
      </c>
      <c r="Q84" s="91">
        <f t="shared" si="35"/>
        <v>0</v>
      </c>
      <c r="R84" s="91">
        <f t="shared" si="35"/>
        <v>0</v>
      </c>
    </row>
    <row r="85" spans="1:18" s="66" customFormat="1" ht="38.25" hidden="1">
      <c r="A85" s="5"/>
      <c r="B85" s="5"/>
      <c r="C85" s="100" t="s">
        <v>241</v>
      </c>
      <c r="D85" s="50"/>
      <c r="E85" s="80" t="s">
        <v>243</v>
      </c>
      <c r="F85" s="97">
        <f>F86</f>
        <v>35</v>
      </c>
      <c r="G85" s="97">
        <f aca="true" t="shared" si="36" ref="G85:R86">G86</f>
        <v>0</v>
      </c>
      <c r="H85" s="87">
        <f t="shared" si="36"/>
        <v>0</v>
      </c>
      <c r="I85" s="87">
        <f t="shared" si="36"/>
        <v>-35</v>
      </c>
      <c r="J85" s="87">
        <f t="shared" si="36"/>
        <v>0</v>
      </c>
      <c r="K85" s="87">
        <f t="shared" si="36"/>
        <v>0</v>
      </c>
      <c r="L85" s="87">
        <f t="shared" si="36"/>
        <v>0</v>
      </c>
      <c r="M85" s="89">
        <f t="shared" si="36"/>
        <v>0</v>
      </c>
      <c r="N85" s="87">
        <f t="shared" si="36"/>
        <v>0</v>
      </c>
      <c r="O85" s="62">
        <f t="shared" si="36"/>
        <v>0</v>
      </c>
      <c r="P85" s="87">
        <f t="shared" si="36"/>
        <v>0</v>
      </c>
      <c r="Q85" s="87">
        <f t="shared" si="36"/>
        <v>0</v>
      </c>
      <c r="R85" s="87">
        <f t="shared" si="36"/>
        <v>0</v>
      </c>
    </row>
    <row r="86" spans="1:18" s="66" customFormat="1" ht="38.25" hidden="1">
      <c r="A86" s="5"/>
      <c r="B86" s="5"/>
      <c r="C86" s="85" t="s">
        <v>242</v>
      </c>
      <c r="D86" s="50"/>
      <c r="E86" s="72" t="s">
        <v>244</v>
      </c>
      <c r="F86" s="97">
        <f>F87</f>
        <v>35</v>
      </c>
      <c r="G86" s="97">
        <f t="shared" si="36"/>
        <v>0</v>
      </c>
      <c r="H86" s="87">
        <f t="shared" si="36"/>
        <v>0</v>
      </c>
      <c r="I86" s="87">
        <f t="shared" si="36"/>
        <v>-35</v>
      </c>
      <c r="J86" s="87">
        <f t="shared" si="36"/>
        <v>0</v>
      </c>
      <c r="K86" s="87">
        <f t="shared" si="36"/>
        <v>0</v>
      </c>
      <c r="L86" s="87">
        <f t="shared" si="36"/>
        <v>0</v>
      </c>
      <c r="M86" s="89">
        <f t="shared" si="36"/>
        <v>0</v>
      </c>
      <c r="N86" s="87">
        <f t="shared" si="36"/>
        <v>0</v>
      </c>
      <c r="O86" s="62">
        <f t="shared" si="36"/>
        <v>0</v>
      </c>
      <c r="P86" s="87">
        <f t="shared" si="36"/>
        <v>0</v>
      </c>
      <c r="Q86" s="87">
        <f t="shared" si="36"/>
        <v>0</v>
      </c>
      <c r="R86" s="87">
        <f t="shared" si="36"/>
        <v>0</v>
      </c>
    </row>
    <row r="87" spans="1:18" s="66" customFormat="1" ht="12.75" hidden="1">
      <c r="A87" s="5"/>
      <c r="B87" s="5"/>
      <c r="C87" s="85"/>
      <c r="D87" s="50" t="s">
        <v>4</v>
      </c>
      <c r="E87" s="86" t="s">
        <v>5</v>
      </c>
      <c r="F87" s="97">
        <v>35</v>
      </c>
      <c r="G87" s="111">
        <f>F87+SUM(H87:R87)</f>
        <v>0</v>
      </c>
      <c r="H87" s="87"/>
      <c r="I87" s="87">
        <v>-35</v>
      </c>
      <c r="J87" s="88"/>
      <c r="K87" s="88"/>
      <c r="L87" s="87"/>
      <c r="M87" s="89"/>
      <c r="N87" s="87"/>
      <c r="O87" s="62"/>
      <c r="P87" s="87"/>
      <c r="Q87" s="87"/>
      <c r="R87" s="87"/>
    </row>
    <row r="88" spans="1:18" s="66" customFormat="1" ht="38.25" hidden="1">
      <c r="A88" s="5"/>
      <c r="B88" s="5"/>
      <c r="C88" s="100" t="s">
        <v>245</v>
      </c>
      <c r="D88" s="117"/>
      <c r="E88" s="80" t="s">
        <v>247</v>
      </c>
      <c r="F88" s="97">
        <f>F89</f>
        <v>50</v>
      </c>
      <c r="G88" s="97">
        <f aca="true" t="shared" si="37" ref="G88:R89">G89</f>
        <v>33.775</v>
      </c>
      <c r="H88" s="87">
        <f t="shared" si="37"/>
        <v>0</v>
      </c>
      <c r="I88" s="87">
        <f t="shared" si="37"/>
        <v>0</v>
      </c>
      <c r="J88" s="87">
        <f t="shared" si="37"/>
        <v>-16.225</v>
      </c>
      <c r="K88" s="87">
        <f t="shared" si="37"/>
        <v>0</v>
      </c>
      <c r="L88" s="87">
        <f t="shared" si="37"/>
        <v>0</v>
      </c>
      <c r="M88" s="89">
        <f t="shared" si="37"/>
        <v>0</v>
      </c>
      <c r="N88" s="87">
        <f t="shared" si="37"/>
        <v>0</v>
      </c>
      <c r="O88" s="62">
        <f t="shared" si="37"/>
        <v>0</v>
      </c>
      <c r="P88" s="87">
        <f t="shared" si="37"/>
        <v>0</v>
      </c>
      <c r="Q88" s="87">
        <f t="shared" si="37"/>
        <v>0</v>
      </c>
      <c r="R88" s="87">
        <f t="shared" si="37"/>
        <v>0</v>
      </c>
    </row>
    <row r="89" spans="1:18" s="66" customFormat="1" ht="25.5" hidden="1">
      <c r="A89" s="5"/>
      <c r="B89" s="5"/>
      <c r="C89" s="85" t="s">
        <v>246</v>
      </c>
      <c r="D89" s="50"/>
      <c r="E89" s="72" t="s">
        <v>248</v>
      </c>
      <c r="F89" s="97">
        <f>F90</f>
        <v>50</v>
      </c>
      <c r="G89" s="97">
        <f t="shared" si="37"/>
        <v>33.775</v>
      </c>
      <c r="H89" s="87">
        <f t="shared" si="37"/>
        <v>0</v>
      </c>
      <c r="I89" s="87">
        <f t="shared" si="37"/>
        <v>0</v>
      </c>
      <c r="J89" s="87">
        <f t="shared" si="37"/>
        <v>-16.225</v>
      </c>
      <c r="K89" s="87">
        <f t="shared" si="37"/>
        <v>0</v>
      </c>
      <c r="L89" s="87">
        <f t="shared" si="37"/>
        <v>0</v>
      </c>
      <c r="M89" s="89">
        <f t="shared" si="37"/>
        <v>0</v>
      </c>
      <c r="N89" s="87">
        <f t="shared" si="37"/>
        <v>0</v>
      </c>
      <c r="O89" s="62">
        <f t="shared" si="37"/>
        <v>0</v>
      </c>
      <c r="P89" s="87">
        <f t="shared" si="37"/>
        <v>0</v>
      </c>
      <c r="Q89" s="87">
        <f t="shared" si="37"/>
        <v>0</v>
      </c>
      <c r="R89" s="87">
        <f t="shared" si="37"/>
        <v>0</v>
      </c>
    </row>
    <row r="90" spans="1:18" s="66" customFormat="1" ht="25.5" hidden="1">
      <c r="A90" s="5"/>
      <c r="B90" s="5"/>
      <c r="C90" s="85"/>
      <c r="D90" s="50" t="s">
        <v>3</v>
      </c>
      <c r="E90" s="86" t="s">
        <v>98</v>
      </c>
      <c r="F90" s="97">
        <v>50</v>
      </c>
      <c r="G90" s="111">
        <f>F90+SUM(H90:R90)</f>
        <v>33.775</v>
      </c>
      <c r="H90" s="87"/>
      <c r="I90" s="87"/>
      <c r="J90" s="88">
        <v>-16.225</v>
      </c>
      <c r="K90" s="88"/>
      <c r="L90" s="87"/>
      <c r="M90" s="89"/>
      <c r="N90" s="87"/>
      <c r="O90" s="62"/>
      <c r="P90" s="87"/>
      <c r="Q90" s="87"/>
      <c r="R90" s="87"/>
    </row>
    <row r="91" spans="1:18" s="66" customFormat="1" ht="25.5" hidden="1">
      <c r="A91" s="5"/>
      <c r="B91" s="5"/>
      <c r="C91" s="100" t="s">
        <v>249</v>
      </c>
      <c r="D91" s="50"/>
      <c r="E91" s="80" t="s">
        <v>119</v>
      </c>
      <c r="F91" s="97">
        <f>F92</f>
        <v>0</v>
      </c>
      <c r="G91" s="97">
        <f aca="true" t="shared" si="38" ref="G91:R93">G92</f>
        <v>0</v>
      </c>
      <c r="H91" s="87">
        <f t="shared" si="38"/>
        <v>0</v>
      </c>
      <c r="I91" s="87">
        <f t="shared" si="38"/>
        <v>0</v>
      </c>
      <c r="J91" s="87">
        <f t="shared" si="38"/>
        <v>0</v>
      </c>
      <c r="K91" s="87">
        <f t="shared" si="38"/>
        <v>0</v>
      </c>
      <c r="L91" s="87">
        <f t="shared" si="38"/>
        <v>0</v>
      </c>
      <c r="M91" s="89">
        <f t="shared" si="38"/>
        <v>0</v>
      </c>
      <c r="N91" s="87">
        <f t="shared" si="38"/>
        <v>0</v>
      </c>
      <c r="O91" s="62">
        <f t="shared" si="38"/>
        <v>0</v>
      </c>
      <c r="P91" s="87">
        <f t="shared" si="38"/>
        <v>0</v>
      </c>
      <c r="Q91" s="87">
        <f t="shared" si="38"/>
        <v>0</v>
      </c>
      <c r="R91" s="87">
        <f t="shared" si="38"/>
        <v>0</v>
      </c>
    </row>
    <row r="92" spans="1:18" s="66" customFormat="1" ht="38.25" hidden="1">
      <c r="A92" s="5"/>
      <c r="B92" s="5"/>
      <c r="C92" s="85" t="s">
        <v>250</v>
      </c>
      <c r="D92" s="50"/>
      <c r="E92" s="72" t="s">
        <v>252</v>
      </c>
      <c r="F92" s="97">
        <f>F93</f>
        <v>0</v>
      </c>
      <c r="G92" s="97">
        <f t="shared" si="38"/>
        <v>0</v>
      </c>
      <c r="H92" s="87">
        <f t="shared" si="38"/>
        <v>0</v>
      </c>
      <c r="I92" s="87">
        <f t="shared" si="38"/>
        <v>0</v>
      </c>
      <c r="J92" s="87">
        <f t="shared" si="38"/>
        <v>0</v>
      </c>
      <c r="K92" s="87">
        <f t="shared" si="38"/>
        <v>0</v>
      </c>
      <c r="L92" s="87">
        <f t="shared" si="38"/>
        <v>0</v>
      </c>
      <c r="M92" s="89">
        <f t="shared" si="38"/>
        <v>0</v>
      </c>
      <c r="N92" s="87">
        <f t="shared" si="38"/>
        <v>0</v>
      </c>
      <c r="O92" s="62">
        <f t="shared" si="38"/>
        <v>0</v>
      </c>
      <c r="P92" s="87">
        <f t="shared" si="38"/>
        <v>0</v>
      </c>
      <c r="Q92" s="87">
        <f t="shared" si="38"/>
        <v>0</v>
      </c>
      <c r="R92" s="87">
        <f t="shared" si="38"/>
        <v>0</v>
      </c>
    </row>
    <row r="93" spans="1:18" s="66" customFormat="1" ht="25.5" hidden="1">
      <c r="A93" s="5"/>
      <c r="B93" s="5"/>
      <c r="C93" s="85" t="s">
        <v>251</v>
      </c>
      <c r="D93" s="50"/>
      <c r="E93" s="72" t="s">
        <v>253</v>
      </c>
      <c r="F93" s="97">
        <f>F94</f>
        <v>0</v>
      </c>
      <c r="G93" s="97">
        <f t="shared" si="38"/>
        <v>0</v>
      </c>
      <c r="H93" s="87">
        <f t="shared" si="38"/>
        <v>0</v>
      </c>
      <c r="I93" s="87">
        <f t="shared" si="38"/>
        <v>0</v>
      </c>
      <c r="J93" s="87">
        <f t="shared" si="38"/>
        <v>0</v>
      </c>
      <c r="K93" s="87">
        <f t="shared" si="38"/>
        <v>0</v>
      </c>
      <c r="L93" s="87">
        <f t="shared" si="38"/>
        <v>0</v>
      </c>
      <c r="M93" s="89">
        <f t="shared" si="38"/>
        <v>0</v>
      </c>
      <c r="N93" s="87">
        <f t="shared" si="38"/>
        <v>0</v>
      </c>
      <c r="O93" s="62">
        <f t="shared" si="38"/>
        <v>0</v>
      </c>
      <c r="P93" s="87">
        <f t="shared" si="38"/>
        <v>0</v>
      </c>
      <c r="Q93" s="87">
        <f t="shared" si="38"/>
        <v>0</v>
      </c>
      <c r="R93" s="87">
        <f t="shared" si="38"/>
        <v>0</v>
      </c>
    </row>
    <row r="94" spans="1:18" ht="25.5" hidden="1">
      <c r="A94" s="17"/>
      <c r="B94" s="17"/>
      <c r="C94" s="85"/>
      <c r="D94" s="50" t="s">
        <v>3</v>
      </c>
      <c r="E94" s="86" t="s">
        <v>98</v>
      </c>
      <c r="F94" s="97"/>
      <c r="G94" s="111">
        <f>F94+SUM(H94:R94)</f>
        <v>0</v>
      </c>
      <c r="H94" s="87"/>
      <c r="I94" s="87"/>
      <c r="J94" s="88"/>
      <c r="K94" s="88"/>
      <c r="L94" s="87"/>
      <c r="M94" s="89"/>
      <c r="N94" s="87"/>
      <c r="O94" s="62"/>
      <c r="P94" s="87"/>
      <c r="Q94" s="87"/>
      <c r="R94" s="87"/>
    </row>
    <row r="95" spans="1:18" ht="51" hidden="1">
      <c r="A95" s="17"/>
      <c r="B95" s="17"/>
      <c r="C95" s="100" t="s">
        <v>254</v>
      </c>
      <c r="D95" s="50"/>
      <c r="E95" s="80" t="s">
        <v>120</v>
      </c>
      <c r="F95" s="97">
        <f>F96+F99</f>
        <v>290</v>
      </c>
      <c r="G95" s="97">
        <f aca="true" t="shared" si="39" ref="G95:R95">G96+G99</f>
        <v>389</v>
      </c>
      <c r="H95" s="97">
        <f t="shared" si="39"/>
        <v>0</v>
      </c>
      <c r="I95" s="97">
        <f t="shared" si="39"/>
        <v>99</v>
      </c>
      <c r="J95" s="97">
        <f t="shared" si="39"/>
        <v>0</v>
      </c>
      <c r="K95" s="97">
        <f t="shared" si="39"/>
        <v>0</v>
      </c>
      <c r="L95" s="97">
        <f t="shared" si="39"/>
        <v>0</v>
      </c>
      <c r="M95" s="114">
        <f t="shared" si="39"/>
        <v>0</v>
      </c>
      <c r="N95" s="97">
        <f t="shared" si="39"/>
        <v>0</v>
      </c>
      <c r="O95" s="140">
        <f t="shared" si="39"/>
        <v>0</v>
      </c>
      <c r="P95" s="97">
        <f t="shared" si="39"/>
        <v>0</v>
      </c>
      <c r="Q95" s="97">
        <f t="shared" si="39"/>
        <v>0</v>
      </c>
      <c r="R95" s="97">
        <f t="shared" si="39"/>
        <v>0</v>
      </c>
    </row>
    <row r="96" spans="1:18" ht="51" hidden="1">
      <c r="A96" s="17"/>
      <c r="B96" s="17"/>
      <c r="C96" s="85" t="s">
        <v>255</v>
      </c>
      <c r="D96" s="50"/>
      <c r="E96" s="86" t="s">
        <v>524</v>
      </c>
      <c r="F96" s="97">
        <f>F97</f>
        <v>290</v>
      </c>
      <c r="G96" s="97">
        <f aca="true" t="shared" si="40" ref="G96:R97">G97</f>
        <v>389</v>
      </c>
      <c r="H96" s="97">
        <f t="shared" si="40"/>
        <v>0</v>
      </c>
      <c r="I96" s="97">
        <f t="shared" si="40"/>
        <v>99</v>
      </c>
      <c r="J96" s="97">
        <f t="shared" si="40"/>
        <v>0</v>
      </c>
      <c r="K96" s="97">
        <f t="shared" si="40"/>
        <v>0</v>
      </c>
      <c r="L96" s="97">
        <f t="shared" si="40"/>
        <v>0</v>
      </c>
      <c r="M96" s="114">
        <f t="shared" si="40"/>
        <v>0</v>
      </c>
      <c r="N96" s="97">
        <f t="shared" si="40"/>
        <v>0</v>
      </c>
      <c r="O96" s="140">
        <f t="shared" si="40"/>
        <v>0</v>
      </c>
      <c r="P96" s="97">
        <f t="shared" si="40"/>
        <v>0</v>
      </c>
      <c r="Q96" s="97">
        <f t="shared" si="40"/>
        <v>0</v>
      </c>
      <c r="R96" s="97">
        <f t="shared" si="40"/>
        <v>0</v>
      </c>
    </row>
    <row r="97" spans="1:18" ht="76.5" hidden="1">
      <c r="A97" s="17"/>
      <c r="B97" s="17"/>
      <c r="C97" s="85" t="s">
        <v>256</v>
      </c>
      <c r="D97" s="50"/>
      <c r="E97" s="86" t="s">
        <v>525</v>
      </c>
      <c r="F97" s="97">
        <f>F98</f>
        <v>290</v>
      </c>
      <c r="G97" s="97">
        <f t="shared" si="40"/>
        <v>389</v>
      </c>
      <c r="H97" s="97">
        <f t="shared" si="40"/>
        <v>0</v>
      </c>
      <c r="I97" s="97">
        <f t="shared" si="40"/>
        <v>99</v>
      </c>
      <c r="J97" s="97">
        <f t="shared" si="40"/>
        <v>0</v>
      </c>
      <c r="K97" s="97">
        <f t="shared" si="40"/>
        <v>0</v>
      </c>
      <c r="L97" s="97">
        <f t="shared" si="40"/>
        <v>0</v>
      </c>
      <c r="M97" s="114">
        <f t="shared" si="40"/>
        <v>0</v>
      </c>
      <c r="N97" s="97">
        <f t="shared" si="40"/>
        <v>0</v>
      </c>
      <c r="O97" s="140">
        <f t="shared" si="40"/>
        <v>0</v>
      </c>
      <c r="P97" s="97">
        <f t="shared" si="40"/>
        <v>0</v>
      </c>
      <c r="Q97" s="97">
        <f t="shared" si="40"/>
        <v>0</v>
      </c>
      <c r="R97" s="97">
        <f t="shared" si="40"/>
        <v>0</v>
      </c>
    </row>
    <row r="98" spans="1:18" ht="25.5" hidden="1">
      <c r="A98" s="17"/>
      <c r="B98" s="17"/>
      <c r="C98" s="85"/>
      <c r="D98" s="50" t="s">
        <v>3</v>
      </c>
      <c r="E98" s="86" t="s">
        <v>98</v>
      </c>
      <c r="F98" s="97">
        <f>290</f>
        <v>290</v>
      </c>
      <c r="G98" s="111">
        <f>F98+SUM(H98:R98)</f>
        <v>389</v>
      </c>
      <c r="H98" s="87"/>
      <c r="I98" s="87">
        <v>99</v>
      </c>
      <c r="J98" s="87"/>
      <c r="K98" s="87"/>
      <c r="L98" s="87"/>
      <c r="M98" s="89"/>
      <c r="N98" s="87"/>
      <c r="O98" s="62"/>
      <c r="P98" s="87"/>
      <c r="Q98" s="87"/>
      <c r="R98" s="87"/>
    </row>
    <row r="99" spans="1:18" ht="12.75" hidden="1">
      <c r="A99" s="17"/>
      <c r="B99" s="17"/>
      <c r="C99" s="85"/>
      <c r="D99" s="50"/>
      <c r="E99" s="72"/>
      <c r="F99" s="97">
        <f>F100</f>
        <v>0</v>
      </c>
      <c r="G99" s="97">
        <f aca="true" t="shared" si="41" ref="G99:R99">G100</f>
        <v>0</v>
      </c>
      <c r="H99" s="97">
        <f t="shared" si="41"/>
        <v>0</v>
      </c>
      <c r="I99" s="97">
        <f t="shared" si="41"/>
        <v>0</v>
      </c>
      <c r="J99" s="97">
        <f t="shared" si="41"/>
        <v>0</v>
      </c>
      <c r="K99" s="97">
        <f t="shared" si="41"/>
        <v>0</v>
      </c>
      <c r="L99" s="97">
        <f t="shared" si="41"/>
        <v>0</v>
      </c>
      <c r="M99" s="114">
        <f t="shared" si="41"/>
        <v>0</v>
      </c>
      <c r="N99" s="97">
        <f t="shared" si="41"/>
        <v>0</v>
      </c>
      <c r="O99" s="140">
        <f t="shared" si="41"/>
        <v>0</v>
      </c>
      <c r="P99" s="97">
        <f t="shared" si="41"/>
        <v>0</v>
      </c>
      <c r="Q99" s="97">
        <f t="shared" si="41"/>
        <v>0</v>
      </c>
      <c r="R99" s="97">
        <f t="shared" si="41"/>
        <v>0</v>
      </c>
    </row>
    <row r="100" spans="1:18" ht="12.75" hidden="1">
      <c r="A100" s="17"/>
      <c r="B100" s="17"/>
      <c r="C100" s="85"/>
      <c r="D100" s="50"/>
      <c r="E100" s="72"/>
      <c r="F100" s="97">
        <f aca="true" t="shared" si="42" ref="F100:R100">F101</f>
        <v>0</v>
      </c>
      <c r="G100" s="97">
        <f t="shared" si="42"/>
        <v>0</v>
      </c>
      <c r="H100" s="97">
        <f t="shared" si="42"/>
        <v>0</v>
      </c>
      <c r="I100" s="97">
        <f t="shared" si="42"/>
        <v>0</v>
      </c>
      <c r="J100" s="97">
        <f t="shared" si="42"/>
        <v>0</v>
      </c>
      <c r="K100" s="97">
        <f t="shared" si="42"/>
        <v>0</v>
      </c>
      <c r="L100" s="97">
        <f t="shared" si="42"/>
        <v>0</v>
      </c>
      <c r="M100" s="114">
        <f t="shared" si="42"/>
        <v>0</v>
      </c>
      <c r="N100" s="97">
        <f t="shared" si="42"/>
        <v>0</v>
      </c>
      <c r="O100" s="140">
        <f t="shared" si="42"/>
        <v>0</v>
      </c>
      <c r="P100" s="97">
        <f t="shared" si="42"/>
        <v>0</v>
      </c>
      <c r="Q100" s="97">
        <f t="shared" si="42"/>
        <v>0</v>
      </c>
      <c r="R100" s="97">
        <f t="shared" si="42"/>
        <v>0</v>
      </c>
    </row>
    <row r="101" spans="1:18" ht="12.75" hidden="1">
      <c r="A101" s="17"/>
      <c r="B101" s="17"/>
      <c r="C101" s="85"/>
      <c r="D101" s="50"/>
      <c r="E101" s="86"/>
      <c r="F101" s="97"/>
      <c r="G101" s="111">
        <f>F101+SUM(H101:R101)</f>
        <v>0</v>
      </c>
      <c r="H101" s="87"/>
      <c r="I101" s="87"/>
      <c r="J101" s="88"/>
      <c r="K101" s="88"/>
      <c r="L101" s="87"/>
      <c r="M101" s="89"/>
      <c r="N101" s="87"/>
      <c r="O101" s="62"/>
      <c r="P101" s="87"/>
      <c r="Q101" s="87"/>
      <c r="R101" s="87"/>
    </row>
    <row r="102" spans="1:18" ht="51">
      <c r="A102" s="17"/>
      <c r="B102" s="17"/>
      <c r="C102" s="82" t="s">
        <v>262</v>
      </c>
      <c r="D102" s="11"/>
      <c r="E102" s="79" t="s">
        <v>121</v>
      </c>
      <c r="F102" s="113">
        <f>F103+F109</f>
        <v>742</v>
      </c>
      <c r="G102" s="113">
        <f aca="true" t="shared" si="43" ref="G102:R102">G103+G109</f>
        <v>964.5</v>
      </c>
      <c r="H102" s="91">
        <f t="shared" si="43"/>
        <v>0</v>
      </c>
      <c r="I102" s="91">
        <f t="shared" si="43"/>
        <v>0</v>
      </c>
      <c r="J102" s="91">
        <f t="shared" si="43"/>
        <v>0</v>
      </c>
      <c r="K102" s="91">
        <f t="shared" si="43"/>
        <v>0</v>
      </c>
      <c r="L102" s="91">
        <f t="shared" si="43"/>
        <v>222.5</v>
      </c>
      <c r="M102" s="95">
        <f t="shared" si="43"/>
        <v>0</v>
      </c>
      <c r="N102" s="91">
        <f t="shared" si="43"/>
        <v>0</v>
      </c>
      <c r="O102" s="61">
        <f t="shared" si="43"/>
        <v>0</v>
      </c>
      <c r="P102" s="91">
        <f t="shared" si="43"/>
        <v>0</v>
      </c>
      <c r="Q102" s="91">
        <f t="shared" si="43"/>
        <v>0</v>
      </c>
      <c r="R102" s="91">
        <f t="shared" si="43"/>
        <v>0</v>
      </c>
    </row>
    <row r="103" spans="1:18" ht="25.5">
      <c r="A103" s="17"/>
      <c r="B103" s="17"/>
      <c r="C103" s="100" t="s">
        <v>263</v>
      </c>
      <c r="D103" s="117"/>
      <c r="E103" s="80" t="s">
        <v>265</v>
      </c>
      <c r="F103" s="97">
        <f>F104+F107</f>
        <v>660</v>
      </c>
      <c r="G103" s="97">
        <f aca="true" t="shared" si="44" ref="G103:R103">G104+G107</f>
        <v>882.5</v>
      </c>
      <c r="H103" s="97">
        <f t="shared" si="44"/>
        <v>0</v>
      </c>
      <c r="I103" s="97">
        <f t="shared" si="44"/>
        <v>0</v>
      </c>
      <c r="J103" s="97">
        <f t="shared" si="44"/>
        <v>0</v>
      </c>
      <c r="K103" s="97">
        <f t="shared" si="44"/>
        <v>0</v>
      </c>
      <c r="L103" s="97">
        <f t="shared" si="44"/>
        <v>222.5</v>
      </c>
      <c r="M103" s="97">
        <f t="shared" si="44"/>
        <v>0</v>
      </c>
      <c r="N103" s="97">
        <f t="shared" si="44"/>
        <v>0</v>
      </c>
      <c r="O103" s="97">
        <f t="shared" si="44"/>
        <v>0</v>
      </c>
      <c r="P103" s="97">
        <f t="shared" si="44"/>
        <v>0</v>
      </c>
      <c r="Q103" s="97">
        <f t="shared" si="44"/>
        <v>0</v>
      </c>
      <c r="R103" s="97">
        <f t="shared" si="44"/>
        <v>0</v>
      </c>
    </row>
    <row r="104" spans="1:18" ht="25.5">
      <c r="A104" s="17"/>
      <c r="B104" s="17"/>
      <c r="C104" s="85" t="s">
        <v>264</v>
      </c>
      <c r="D104" s="50"/>
      <c r="E104" s="72" t="s">
        <v>266</v>
      </c>
      <c r="F104" s="97">
        <f>F105+F106</f>
        <v>600</v>
      </c>
      <c r="G104" s="97">
        <f aca="true" t="shared" si="45" ref="G104:R104">G105+G106</f>
        <v>822.5</v>
      </c>
      <c r="H104" s="87">
        <f t="shared" si="45"/>
        <v>0</v>
      </c>
      <c r="I104" s="87">
        <f t="shared" si="45"/>
        <v>0</v>
      </c>
      <c r="J104" s="87">
        <f t="shared" si="45"/>
        <v>0</v>
      </c>
      <c r="K104" s="87">
        <f t="shared" si="45"/>
        <v>0</v>
      </c>
      <c r="L104" s="87">
        <f t="shared" si="45"/>
        <v>222.5</v>
      </c>
      <c r="M104" s="89">
        <f t="shared" si="45"/>
        <v>0</v>
      </c>
      <c r="N104" s="87">
        <f t="shared" si="45"/>
        <v>0</v>
      </c>
      <c r="O104" s="62">
        <f t="shared" si="45"/>
        <v>0</v>
      </c>
      <c r="P104" s="87">
        <f t="shared" si="45"/>
        <v>0</v>
      </c>
      <c r="Q104" s="87">
        <f t="shared" si="45"/>
        <v>0</v>
      </c>
      <c r="R104" s="87">
        <f t="shared" si="45"/>
        <v>0</v>
      </c>
    </row>
    <row r="105" spans="1:18" ht="25.5" hidden="1">
      <c r="A105" s="17"/>
      <c r="B105" s="17"/>
      <c r="C105" s="85"/>
      <c r="D105" s="50" t="s">
        <v>3</v>
      </c>
      <c r="E105" s="86" t="s">
        <v>98</v>
      </c>
      <c r="F105" s="97"/>
      <c r="G105" s="111">
        <f>F105+SUM(H105:R105)</f>
        <v>0</v>
      </c>
      <c r="H105" s="87"/>
      <c r="I105" s="87"/>
      <c r="J105" s="88"/>
      <c r="K105" s="88"/>
      <c r="L105" s="87"/>
      <c r="M105" s="89"/>
      <c r="N105" s="87"/>
      <c r="O105" s="62"/>
      <c r="P105" s="87"/>
      <c r="Q105" s="87"/>
      <c r="R105" s="87"/>
    </row>
    <row r="106" spans="1:18" ht="12.75">
      <c r="A106" s="17"/>
      <c r="B106" s="17"/>
      <c r="C106" s="85"/>
      <c r="D106" s="50" t="s">
        <v>4</v>
      </c>
      <c r="E106" s="86" t="s">
        <v>5</v>
      </c>
      <c r="F106" s="115">
        <v>600</v>
      </c>
      <c r="G106" s="111">
        <f>F106+SUM(H106:R106)</f>
        <v>822.5</v>
      </c>
      <c r="H106" s="87"/>
      <c r="I106" s="87"/>
      <c r="J106" s="88"/>
      <c r="K106" s="88"/>
      <c r="L106" s="87">
        <v>222.5</v>
      </c>
      <c r="M106" s="89"/>
      <c r="N106" s="87"/>
      <c r="O106" s="62"/>
      <c r="P106" s="87"/>
      <c r="Q106" s="87"/>
      <c r="R106" s="87"/>
    </row>
    <row r="107" spans="1:18" ht="12.75" hidden="1">
      <c r="A107" s="17"/>
      <c r="B107" s="17"/>
      <c r="C107" s="85" t="s">
        <v>543</v>
      </c>
      <c r="D107" s="50"/>
      <c r="E107" s="86" t="s">
        <v>544</v>
      </c>
      <c r="F107" s="115">
        <f>F108</f>
        <v>60</v>
      </c>
      <c r="G107" s="115">
        <f aca="true" t="shared" si="46" ref="G107:R107">G108</f>
        <v>60</v>
      </c>
      <c r="H107" s="115">
        <f t="shared" si="46"/>
        <v>0</v>
      </c>
      <c r="I107" s="115">
        <f t="shared" si="46"/>
        <v>0</v>
      </c>
      <c r="J107" s="115">
        <f t="shared" si="46"/>
        <v>0</v>
      </c>
      <c r="K107" s="115">
        <f t="shared" si="46"/>
        <v>0</v>
      </c>
      <c r="L107" s="115">
        <f t="shared" si="46"/>
        <v>0</v>
      </c>
      <c r="M107" s="115">
        <f t="shared" si="46"/>
        <v>0</v>
      </c>
      <c r="N107" s="115">
        <f t="shared" si="46"/>
        <v>0</v>
      </c>
      <c r="O107" s="115">
        <f t="shared" si="46"/>
        <v>0</v>
      </c>
      <c r="P107" s="115">
        <f t="shared" si="46"/>
        <v>0</v>
      </c>
      <c r="Q107" s="115">
        <f t="shared" si="46"/>
        <v>0</v>
      </c>
      <c r="R107" s="115">
        <f t="shared" si="46"/>
        <v>0</v>
      </c>
    </row>
    <row r="108" spans="1:18" ht="12.75" hidden="1">
      <c r="A108" s="17"/>
      <c r="B108" s="17"/>
      <c r="C108" s="85"/>
      <c r="D108" s="50" t="s">
        <v>4</v>
      </c>
      <c r="E108" s="86" t="s">
        <v>5</v>
      </c>
      <c r="F108" s="115">
        <v>60</v>
      </c>
      <c r="G108" s="111">
        <f>F108+SUM(H108:R108)</f>
        <v>60</v>
      </c>
      <c r="H108" s="87"/>
      <c r="I108" s="87"/>
      <c r="J108" s="88"/>
      <c r="K108" s="88"/>
      <c r="L108" s="87"/>
      <c r="M108" s="89"/>
      <c r="N108" s="87"/>
      <c r="O108" s="62"/>
      <c r="P108" s="87"/>
      <c r="Q108" s="87"/>
      <c r="R108" s="87"/>
    </row>
    <row r="109" spans="1:18" ht="25.5" hidden="1">
      <c r="A109" s="17"/>
      <c r="B109" s="17"/>
      <c r="C109" s="117" t="s">
        <v>267</v>
      </c>
      <c r="D109" s="117"/>
      <c r="E109" s="80" t="s">
        <v>122</v>
      </c>
      <c r="F109" s="97">
        <f>F110</f>
        <v>82</v>
      </c>
      <c r="G109" s="97">
        <f aca="true" t="shared" si="47" ref="G109:R110">G110</f>
        <v>82</v>
      </c>
      <c r="H109" s="87">
        <f t="shared" si="47"/>
        <v>0</v>
      </c>
      <c r="I109" s="87">
        <f t="shared" si="47"/>
        <v>0</v>
      </c>
      <c r="J109" s="87">
        <f t="shared" si="47"/>
        <v>0</v>
      </c>
      <c r="K109" s="87">
        <f t="shared" si="47"/>
        <v>0</v>
      </c>
      <c r="L109" s="87">
        <f t="shared" si="47"/>
        <v>0</v>
      </c>
      <c r="M109" s="89">
        <f t="shared" si="47"/>
        <v>0</v>
      </c>
      <c r="N109" s="87">
        <f t="shared" si="47"/>
        <v>0</v>
      </c>
      <c r="O109" s="62">
        <f t="shared" si="47"/>
        <v>0</v>
      </c>
      <c r="P109" s="87">
        <f t="shared" si="47"/>
        <v>0</v>
      </c>
      <c r="Q109" s="87">
        <f t="shared" si="47"/>
        <v>0</v>
      </c>
      <c r="R109" s="87">
        <f t="shared" si="47"/>
        <v>0</v>
      </c>
    </row>
    <row r="110" spans="1:18" ht="38.25" hidden="1">
      <c r="A110" s="17"/>
      <c r="B110" s="17"/>
      <c r="C110" s="50" t="s">
        <v>268</v>
      </c>
      <c r="D110" s="50"/>
      <c r="E110" s="72" t="s">
        <v>269</v>
      </c>
      <c r="F110" s="97">
        <f>F111</f>
        <v>82</v>
      </c>
      <c r="G110" s="97">
        <f t="shared" si="47"/>
        <v>82</v>
      </c>
      <c r="H110" s="87">
        <f t="shared" si="47"/>
        <v>0</v>
      </c>
      <c r="I110" s="87">
        <f t="shared" si="47"/>
        <v>0</v>
      </c>
      <c r="J110" s="87">
        <f t="shared" si="47"/>
        <v>0</v>
      </c>
      <c r="K110" s="87">
        <f t="shared" si="47"/>
        <v>0</v>
      </c>
      <c r="L110" s="87">
        <f t="shared" si="47"/>
        <v>0</v>
      </c>
      <c r="M110" s="89">
        <f t="shared" si="47"/>
        <v>0</v>
      </c>
      <c r="N110" s="87">
        <f t="shared" si="47"/>
        <v>0</v>
      </c>
      <c r="O110" s="62">
        <f t="shared" si="47"/>
        <v>0</v>
      </c>
      <c r="P110" s="87">
        <f t="shared" si="47"/>
        <v>0</v>
      </c>
      <c r="Q110" s="87">
        <f t="shared" si="47"/>
        <v>0</v>
      </c>
      <c r="R110" s="87">
        <f t="shared" si="47"/>
        <v>0</v>
      </c>
    </row>
    <row r="111" spans="1:18" ht="25.5" hidden="1">
      <c r="A111" s="17"/>
      <c r="B111" s="17"/>
      <c r="C111" s="85"/>
      <c r="D111" s="50" t="s">
        <v>11</v>
      </c>
      <c r="E111" s="86" t="s">
        <v>12</v>
      </c>
      <c r="F111" s="97">
        <v>82</v>
      </c>
      <c r="G111" s="111">
        <f>F111+SUM(H111:R111)</f>
        <v>82</v>
      </c>
      <c r="H111" s="87"/>
      <c r="I111" s="87"/>
      <c r="J111" s="88"/>
      <c r="K111" s="88"/>
      <c r="L111" s="87"/>
      <c r="M111" s="89"/>
      <c r="N111" s="87"/>
      <c r="O111" s="62"/>
      <c r="P111" s="87"/>
      <c r="Q111" s="87"/>
      <c r="R111" s="87"/>
    </row>
    <row r="112" spans="1:18" ht="25.5" hidden="1">
      <c r="A112" s="17"/>
      <c r="B112" s="17"/>
      <c r="C112" s="82" t="s">
        <v>416</v>
      </c>
      <c r="D112" s="11"/>
      <c r="E112" s="102" t="s">
        <v>143</v>
      </c>
      <c r="F112" s="113">
        <f>F113+F116+F119+F121</f>
        <v>616.8</v>
      </c>
      <c r="G112" s="113">
        <f>G113+G116+G119+G121</f>
        <v>649.7796900000001</v>
      </c>
      <c r="H112" s="113">
        <f aca="true" t="shared" si="48" ref="H112:R112">H113+H116+H119+H121</f>
        <v>0</v>
      </c>
      <c r="I112" s="113">
        <f t="shared" si="48"/>
        <v>3</v>
      </c>
      <c r="J112" s="113">
        <f t="shared" si="48"/>
        <v>29.97969</v>
      </c>
      <c r="K112" s="113">
        <f t="shared" si="48"/>
        <v>0</v>
      </c>
      <c r="L112" s="113">
        <f t="shared" si="48"/>
        <v>0</v>
      </c>
      <c r="M112" s="113">
        <f t="shared" si="48"/>
        <v>0</v>
      </c>
      <c r="N112" s="113">
        <f t="shared" si="48"/>
        <v>0</v>
      </c>
      <c r="O112" s="219">
        <f t="shared" si="48"/>
        <v>0</v>
      </c>
      <c r="P112" s="113">
        <f t="shared" si="48"/>
        <v>0</v>
      </c>
      <c r="Q112" s="113">
        <f t="shared" si="48"/>
        <v>0</v>
      </c>
      <c r="R112" s="113">
        <f t="shared" si="48"/>
        <v>0</v>
      </c>
    </row>
    <row r="113" spans="1:18" ht="38.25" hidden="1">
      <c r="A113" s="17"/>
      <c r="B113" s="17"/>
      <c r="C113" s="85" t="s">
        <v>417</v>
      </c>
      <c r="D113" s="50"/>
      <c r="E113" s="72" t="s">
        <v>466</v>
      </c>
      <c r="F113" s="97">
        <f>F115</f>
        <v>0</v>
      </c>
      <c r="G113" s="97">
        <f>G115+G114</f>
        <v>32.979690000000005</v>
      </c>
      <c r="H113" s="97">
        <f aca="true" t="shared" si="49" ref="H113:N113">H115+H114</f>
        <v>0</v>
      </c>
      <c r="I113" s="97">
        <f t="shared" si="49"/>
        <v>3</v>
      </c>
      <c r="J113" s="97">
        <f t="shared" si="49"/>
        <v>29.97969</v>
      </c>
      <c r="K113" s="97">
        <f t="shared" si="49"/>
        <v>0</v>
      </c>
      <c r="L113" s="97">
        <f t="shared" si="49"/>
        <v>0</v>
      </c>
      <c r="M113" s="114">
        <f t="shared" si="49"/>
        <v>0</v>
      </c>
      <c r="N113" s="97">
        <f t="shared" si="49"/>
        <v>0</v>
      </c>
      <c r="O113" s="62">
        <f>O115</f>
        <v>0</v>
      </c>
      <c r="P113" s="87">
        <f>P115</f>
        <v>0</v>
      </c>
      <c r="Q113" s="87">
        <f>Q115</f>
        <v>0</v>
      </c>
      <c r="R113" s="87">
        <f>R115</f>
        <v>0</v>
      </c>
    </row>
    <row r="114" spans="1:18" ht="25.5" hidden="1">
      <c r="A114" s="17"/>
      <c r="B114" s="17"/>
      <c r="C114" s="85"/>
      <c r="D114" s="50" t="s">
        <v>3</v>
      </c>
      <c r="E114" s="86" t="s">
        <v>98</v>
      </c>
      <c r="F114" s="97"/>
      <c r="G114" s="111">
        <f>F114+SUM(H114:R114)</f>
        <v>0</v>
      </c>
      <c r="H114" s="87"/>
      <c r="I114" s="87"/>
      <c r="J114" s="87"/>
      <c r="K114" s="87"/>
      <c r="L114" s="87"/>
      <c r="M114" s="89"/>
      <c r="N114" s="87"/>
      <c r="O114" s="62"/>
      <c r="P114" s="87"/>
      <c r="Q114" s="87"/>
      <c r="R114" s="87"/>
    </row>
    <row r="115" spans="1:18" ht="12.75" hidden="1">
      <c r="A115" s="17"/>
      <c r="B115" s="17"/>
      <c r="C115" s="70"/>
      <c r="D115" s="50" t="s">
        <v>4</v>
      </c>
      <c r="E115" s="86" t="s">
        <v>5</v>
      </c>
      <c r="F115" s="97"/>
      <c r="G115" s="111">
        <f>F115+SUM(H115:R115)</f>
        <v>32.979690000000005</v>
      </c>
      <c r="H115" s="87"/>
      <c r="I115" s="87">
        <f>3</f>
        <v>3</v>
      </c>
      <c r="J115" s="87">
        <v>29.97969</v>
      </c>
      <c r="K115" s="87"/>
      <c r="L115" s="87"/>
      <c r="M115" s="89"/>
      <c r="N115" s="87"/>
      <c r="O115" s="62"/>
      <c r="P115" s="87"/>
      <c r="Q115" s="87"/>
      <c r="R115" s="87"/>
    </row>
    <row r="116" spans="1:18" ht="38.25" hidden="1">
      <c r="A116" s="17"/>
      <c r="B116" s="17"/>
      <c r="C116" s="85" t="s">
        <v>418</v>
      </c>
      <c r="D116" s="70"/>
      <c r="E116" s="101" t="s">
        <v>103</v>
      </c>
      <c r="F116" s="97">
        <f>F117+F118</f>
        <v>195</v>
      </c>
      <c r="G116" s="97">
        <f aca="true" t="shared" si="50" ref="G116:R116">G117+G118</f>
        <v>195</v>
      </c>
      <c r="H116" s="87">
        <f t="shared" si="50"/>
        <v>0</v>
      </c>
      <c r="I116" s="87">
        <f t="shared" si="50"/>
        <v>0</v>
      </c>
      <c r="J116" s="87">
        <f t="shared" si="50"/>
        <v>0</v>
      </c>
      <c r="K116" s="87">
        <f t="shared" si="50"/>
        <v>0</v>
      </c>
      <c r="L116" s="87">
        <f t="shared" si="50"/>
        <v>0</v>
      </c>
      <c r="M116" s="89">
        <f t="shared" si="50"/>
        <v>0</v>
      </c>
      <c r="N116" s="87">
        <f t="shared" si="50"/>
        <v>0</v>
      </c>
      <c r="O116" s="62">
        <f t="shared" si="50"/>
        <v>0</v>
      </c>
      <c r="P116" s="87">
        <f t="shared" si="50"/>
        <v>0</v>
      </c>
      <c r="Q116" s="87">
        <f t="shared" si="50"/>
        <v>0</v>
      </c>
      <c r="R116" s="87">
        <f t="shared" si="50"/>
        <v>0</v>
      </c>
    </row>
    <row r="117" spans="1:18" ht="12.75" hidden="1">
      <c r="A117" s="17"/>
      <c r="B117" s="17"/>
      <c r="C117" s="85"/>
      <c r="D117" s="50" t="s">
        <v>6</v>
      </c>
      <c r="E117" s="86" t="s">
        <v>7</v>
      </c>
      <c r="F117" s="97">
        <v>150</v>
      </c>
      <c r="G117" s="111">
        <f>F117+SUM(H117:R117)</f>
        <v>150</v>
      </c>
      <c r="H117" s="87"/>
      <c r="I117" s="87"/>
      <c r="J117" s="87"/>
      <c r="K117" s="87"/>
      <c r="L117" s="87"/>
      <c r="M117" s="89"/>
      <c r="N117" s="87"/>
      <c r="O117" s="62"/>
      <c r="P117" s="87"/>
      <c r="Q117" s="87"/>
      <c r="R117" s="87"/>
    </row>
    <row r="118" spans="1:18" ht="12.75" hidden="1">
      <c r="A118" s="17"/>
      <c r="B118" s="17"/>
      <c r="C118" s="85"/>
      <c r="D118" s="50" t="s">
        <v>4</v>
      </c>
      <c r="E118" s="86" t="s">
        <v>5</v>
      </c>
      <c r="F118" s="97">
        <v>45</v>
      </c>
      <c r="G118" s="111">
        <f>F118+SUM(H118:R118)</f>
        <v>45</v>
      </c>
      <c r="H118" s="87"/>
      <c r="I118" s="87"/>
      <c r="J118" s="87"/>
      <c r="K118" s="87"/>
      <c r="L118" s="87"/>
      <c r="M118" s="89"/>
      <c r="N118" s="87"/>
      <c r="O118" s="62"/>
      <c r="P118" s="87"/>
      <c r="Q118" s="87"/>
      <c r="R118" s="87"/>
    </row>
    <row r="119" spans="1:18" ht="12.75" hidden="1">
      <c r="A119" s="17"/>
      <c r="B119" s="17"/>
      <c r="C119" s="85" t="s">
        <v>419</v>
      </c>
      <c r="D119" s="50"/>
      <c r="E119" s="130" t="s">
        <v>99</v>
      </c>
      <c r="F119" s="97">
        <f>F120</f>
        <v>85</v>
      </c>
      <c r="G119" s="97">
        <f aca="true" t="shared" si="51" ref="G119:R119">G120</f>
        <v>85</v>
      </c>
      <c r="H119" s="87">
        <f t="shared" si="51"/>
        <v>0</v>
      </c>
      <c r="I119" s="87">
        <f t="shared" si="51"/>
        <v>0</v>
      </c>
      <c r="J119" s="87">
        <f t="shared" si="51"/>
        <v>0</v>
      </c>
      <c r="K119" s="87">
        <f t="shared" si="51"/>
        <v>0</v>
      </c>
      <c r="L119" s="87">
        <f t="shared" si="51"/>
        <v>0</v>
      </c>
      <c r="M119" s="89">
        <f t="shared" si="51"/>
        <v>0</v>
      </c>
      <c r="N119" s="87">
        <f t="shared" si="51"/>
        <v>0</v>
      </c>
      <c r="O119" s="62">
        <f t="shared" si="51"/>
        <v>0</v>
      </c>
      <c r="P119" s="87">
        <f t="shared" si="51"/>
        <v>0</v>
      </c>
      <c r="Q119" s="87">
        <f t="shared" si="51"/>
        <v>0</v>
      </c>
      <c r="R119" s="87">
        <f t="shared" si="51"/>
        <v>0</v>
      </c>
    </row>
    <row r="120" spans="1:18" ht="25.5" hidden="1">
      <c r="A120" s="17"/>
      <c r="B120" s="17"/>
      <c r="C120" s="85"/>
      <c r="D120" s="50" t="s">
        <v>3</v>
      </c>
      <c r="E120" s="86" t="s">
        <v>98</v>
      </c>
      <c r="F120" s="97">
        <v>85</v>
      </c>
      <c r="G120" s="111">
        <f>F120+SUM(H120:R120)</f>
        <v>85</v>
      </c>
      <c r="H120" s="87"/>
      <c r="I120" s="87"/>
      <c r="J120" s="87"/>
      <c r="K120" s="87"/>
      <c r="L120" s="87"/>
      <c r="M120" s="89"/>
      <c r="N120" s="87"/>
      <c r="O120" s="62"/>
      <c r="P120" s="87"/>
      <c r="Q120" s="87"/>
      <c r="R120" s="87"/>
    </row>
    <row r="121" spans="1:18" ht="25.5" hidden="1">
      <c r="A121" s="17"/>
      <c r="B121" s="17"/>
      <c r="C121" s="104" t="s">
        <v>420</v>
      </c>
      <c r="D121" s="70"/>
      <c r="E121" s="130" t="s">
        <v>107</v>
      </c>
      <c r="F121" s="97">
        <f>F122</f>
        <v>336.8</v>
      </c>
      <c r="G121" s="97">
        <f aca="true" t="shared" si="52" ref="G121:R121">G122</f>
        <v>336.8</v>
      </c>
      <c r="H121" s="97">
        <f t="shared" si="52"/>
        <v>0</v>
      </c>
      <c r="I121" s="97">
        <f t="shared" si="52"/>
        <v>0</v>
      </c>
      <c r="J121" s="97">
        <f t="shared" si="52"/>
        <v>0</v>
      </c>
      <c r="K121" s="97">
        <f t="shared" si="52"/>
        <v>0</v>
      </c>
      <c r="L121" s="97">
        <f t="shared" si="52"/>
        <v>0</v>
      </c>
      <c r="M121" s="114">
        <f t="shared" si="52"/>
        <v>0</v>
      </c>
      <c r="N121" s="97">
        <f t="shared" si="52"/>
        <v>0</v>
      </c>
      <c r="O121" s="140">
        <f t="shared" si="52"/>
        <v>0</v>
      </c>
      <c r="P121" s="97">
        <f t="shared" si="52"/>
        <v>0</v>
      </c>
      <c r="Q121" s="97">
        <f t="shared" si="52"/>
        <v>0</v>
      </c>
      <c r="R121" s="97">
        <f t="shared" si="52"/>
        <v>0</v>
      </c>
    </row>
    <row r="122" spans="1:18" ht="12.75" hidden="1">
      <c r="A122" s="17"/>
      <c r="B122" s="17"/>
      <c r="C122" s="85"/>
      <c r="D122" s="50" t="s">
        <v>6</v>
      </c>
      <c r="E122" s="86" t="s">
        <v>7</v>
      </c>
      <c r="F122" s="97">
        <v>336.8</v>
      </c>
      <c r="G122" s="111">
        <f>F122+SUM(H122:R122)</f>
        <v>336.8</v>
      </c>
      <c r="H122" s="87"/>
      <c r="I122" s="87"/>
      <c r="J122" s="87"/>
      <c r="K122" s="87"/>
      <c r="L122" s="87"/>
      <c r="M122" s="89"/>
      <c r="N122" s="87"/>
      <c r="O122" s="62"/>
      <c r="P122" s="87"/>
      <c r="Q122" s="87"/>
      <c r="R122" s="87"/>
    </row>
    <row r="123" spans="1:18" s="23" customFormat="1" ht="24" hidden="1">
      <c r="A123" s="17"/>
      <c r="B123" s="5" t="s">
        <v>42</v>
      </c>
      <c r="C123" s="18"/>
      <c r="D123" s="17"/>
      <c r="E123" s="19" t="s">
        <v>43</v>
      </c>
      <c r="F123" s="145">
        <f aca="true" t="shared" si="53" ref="F123:R123">F124+F134+F140</f>
        <v>1868</v>
      </c>
      <c r="G123" s="145">
        <f t="shared" si="53"/>
        <v>1907.7</v>
      </c>
      <c r="H123" s="145">
        <f t="shared" si="53"/>
        <v>0</v>
      </c>
      <c r="I123" s="145">
        <f t="shared" si="53"/>
        <v>1.3</v>
      </c>
      <c r="J123" s="145">
        <f t="shared" si="53"/>
        <v>38.4</v>
      </c>
      <c r="K123" s="145">
        <f t="shared" si="53"/>
        <v>0</v>
      </c>
      <c r="L123" s="145">
        <f t="shared" si="53"/>
        <v>0</v>
      </c>
      <c r="M123" s="155">
        <f t="shared" si="53"/>
        <v>0</v>
      </c>
      <c r="N123" s="145">
        <f t="shared" si="53"/>
        <v>0</v>
      </c>
      <c r="O123" s="220">
        <f t="shared" si="53"/>
        <v>0</v>
      </c>
      <c r="P123" s="145">
        <f t="shared" si="53"/>
        <v>0</v>
      </c>
      <c r="Q123" s="145">
        <f t="shared" si="53"/>
        <v>0</v>
      </c>
      <c r="R123" s="145">
        <f t="shared" si="53"/>
        <v>0</v>
      </c>
    </row>
    <row r="124" spans="1:18" s="23" customFormat="1" ht="36" hidden="1">
      <c r="A124" s="17"/>
      <c r="B124" s="5" t="s">
        <v>44</v>
      </c>
      <c r="C124" s="18"/>
      <c r="D124" s="17"/>
      <c r="E124" s="19" t="s">
        <v>45</v>
      </c>
      <c r="F124" s="145">
        <f>F125</f>
        <v>1683</v>
      </c>
      <c r="G124" s="145">
        <f aca="true" t="shared" si="54" ref="G124:R125">G125</f>
        <v>1683</v>
      </c>
      <c r="H124" s="145">
        <f t="shared" si="54"/>
        <v>0</v>
      </c>
      <c r="I124" s="145">
        <f t="shared" si="54"/>
        <v>0</v>
      </c>
      <c r="J124" s="145">
        <f t="shared" si="54"/>
        <v>0</v>
      </c>
      <c r="K124" s="145">
        <f t="shared" si="54"/>
        <v>0</v>
      </c>
      <c r="L124" s="145">
        <f t="shared" si="54"/>
        <v>0</v>
      </c>
      <c r="M124" s="155">
        <f t="shared" si="54"/>
        <v>0</v>
      </c>
      <c r="N124" s="145">
        <f t="shared" si="54"/>
        <v>0</v>
      </c>
      <c r="O124" s="220">
        <f t="shared" si="54"/>
        <v>0</v>
      </c>
      <c r="P124" s="145">
        <f t="shared" si="54"/>
        <v>0</v>
      </c>
      <c r="Q124" s="145">
        <f t="shared" si="54"/>
        <v>0</v>
      </c>
      <c r="R124" s="145">
        <f t="shared" si="54"/>
        <v>0</v>
      </c>
    </row>
    <row r="125" spans="1:18" s="23" customFormat="1" ht="38.25" hidden="1">
      <c r="A125" s="17"/>
      <c r="B125" s="5"/>
      <c r="C125" s="82" t="s">
        <v>201</v>
      </c>
      <c r="D125" s="11"/>
      <c r="E125" s="79" t="s">
        <v>114</v>
      </c>
      <c r="F125" s="113">
        <f>F126</f>
        <v>1683</v>
      </c>
      <c r="G125" s="113">
        <f t="shared" si="54"/>
        <v>1683</v>
      </c>
      <c r="H125" s="113">
        <f t="shared" si="54"/>
        <v>0</v>
      </c>
      <c r="I125" s="113">
        <f t="shared" si="54"/>
        <v>0</v>
      </c>
      <c r="J125" s="113">
        <f t="shared" si="54"/>
        <v>0</v>
      </c>
      <c r="K125" s="113">
        <f t="shared" si="54"/>
        <v>0</v>
      </c>
      <c r="L125" s="113">
        <f t="shared" si="54"/>
        <v>0</v>
      </c>
      <c r="M125" s="113">
        <f t="shared" si="54"/>
        <v>0</v>
      </c>
      <c r="N125" s="113">
        <f t="shared" si="54"/>
        <v>0</v>
      </c>
      <c r="O125" s="113">
        <f t="shared" si="54"/>
        <v>0</v>
      </c>
      <c r="P125" s="113">
        <f t="shared" si="54"/>
        <v>0</v>
      </c>
      <c r="Q125" s="113">
        <f t="shared" si="54"/>
        <v>0</v>
      </c>
      <c r="R125" s="113">
        <f t="shared" si="54"/>
        <v>0</v>
      </c>
    </row>
    <row r="126" spans="1:18" s="23" customFormat="1" ht="51" hidden="1">
      <c r="A126" s="17"/>
      <c r="B126" s="5"/>
      <c r="C126" s="100" t="s">
        <v>202</v>
      </c>
      <c r="D126" s="50"/>
      <c r="E126" s="80" t="s">
        <v>499</v>
      </c>
      <c r="F126" s="97">
        <f>F127</f>
        <v>1683</v>
      </c>
      <c r="G126" s="97">
        <f aca="true" t="shared" si="55" ref="G126:R126">G127</f>
        <v>1683</v>
      </c>
      <c r="H126" s="97">
        <f t="shared" si="55"/>
        <v>0</v>
      </c>
      <c r="I126" s="97">
        <f t="shared" si="55"/>
        <v>0</v>
      </c>
      <c r="J126" s="97">
        <f t="shared" si="55"/>
        <v>0</v>
      </c>
      <c r="K126" s="97">
        <f t="shared" si="55"/>
        <v>0</v>
      </c>
      <c r="L126" s="97">
        <f t="shared" si="55"/>
        <v>0</v>
      </c>
      <c r="M126" s="97">
        <f t="shared" si="55"/>
        <v>0</v>
      </c>
      <c r="N126" s="97">
        <f t="shared" si="55"/>
        <v>0</v>
      </c>
      <c r="O126" s="97">
        <f t="shared" si="55"/>
        <v>0</v>
      </c>
      <c r="P126" s="97">
        <f t="shared" si="55"/>
        <v>0</v>
      </c>
      <c r="Q126" s="97">
        <f t="shared" si="55"/>
        <v>0</v>
      </c>
      <c r="R126" s="97">
        <f t="shared" si="55"/>
        <v>0</v>
      </c>
    </row>
    <row r="127" spans="1:18" s="23" customFormat="1" ht="51" hidden="1">
      <c r="A127" s="17"/>
      <c r="B127" s="5"/>
      <c r="C127" s="85" t="s">
        <v>203</v>
      </c>
      <c r="D127" s="50"/>
      <c r="E127" s="72" t="s">
        <v>204</v>
      </c>
      <c r="F127" s="97">
        <f>F128+F130+F132</f>
        <v>1683</v>
      </c>
      <c r="G127" s="97">
        <f>G128+G130+G132</f>
        <v>1683</v>
      </c>
      <c r="H127" s="87">
        <f aca="true" t="shared" si="56" ref="H127:R127">H128+H130+H132</f>
        <v>0</v>
      </c>
      <c r="I127" s="87">
        <f t="shared" si="56"/>
        <v>0</v>
      </c>
      <c r="J127" s="87">
        <f t="shared" si="56"/>
        <v>0</v>
      </c>
      <c r="K127" s="87">
        <f t="shared" si="56"/>
        <v>0</v>
      </c>
      <c r="L127" s="87">
        <f t="shared" si="56"/>
        <v>0</v>
      </c>
      <c r="M127" s="89">
        <f t="shared" si="56"/>
        <v>0</v>
      </c>
      <c r="N127" s="87">
        <f t="shared" si="56"/>
        <v>0</v>
      </c>
      <c r="O127" s="62">
        <f t="shared" si="56"/>
        <v>0</v>
      </c>
      <c r="P127" s="87">
        <f t="shared" si="56"/>
        <v>0</v>
      </c>
      <c r="Q127" s="87">
        <f t="shared" si="56"/>
        <v>0</v>
      </c>
      <c r="R127" s="87">
        <f t="shared" si="56"/>
        <v>0</v>
      </c>
    </row>
    <row r="128" spans="1:18" s="23" customFormat="1" ht="38.25" hidden="1">
      <c r="A128" s="17"/>
      <c r="B128" s="5"/>
      <c r="C128" s="85" t="s">
        <v>205</v>
      </c>
      <c r="D128" s="50"/>
      <c r="E128" s="72" t="s">
        <v>206</v>
      </c>
      <c r="F128" s="97">
        <f>F129</f>
        <v>0</v>
      </c>
      <c r="G128" s="97">
        <f aca="true" t="shared" si="57" ref="G128:R128">G129</f>
        <v>0</v>
      </c>
      <c r="H128" s="87">
        <f t="shared" si="57"/>
        <v>0</v>
      </c>
      <c r="I128" s="87">
        <f t="shared" si="57"/>
        <v>0</v>
      </c>
      <c r="J128" s="87">
        <f t="shared" si="57"/>
        <v>0</v>
      </c>
      <c r="K128" s="87">
        <f t="shared" si="57"/>
        <v>0</v>
      </c>
      <c r="L128" s="87">
        <f t="shared" si="57"/>
        <v>0</v>
      </c>
      <c r="M128" s="89">
        <f t="shared" si="57"/>
        <v>0</v>
      </c>
      <c r="N128" s="87">
        <f t="shared" si="57"/>
        <v>0</v>
      </c>
      <c r="O128" s="62">
        <f t="shared" si="57"/>
        <v>0</v>
      </c>
      <c r="P128" s="87">
        <f t="shared" si="57"/>
        <v>0</v>
      </c>
      <c r="Q128" s="87">
        <f t="shared" si="57"/>
        <v>0</v>
      </c>
      <c r="R128" s="87">
        <f t="shared" si="57"/>
        <v>0</v>
      </c>
    </row>
    <row r="129" spans="1:18" s="20" customFormat="1" ht="28.5" customHeight="1" hidden="1">
      <c r="A129" s="5"/>
      <c r="B129" s="17"/>
      <c r="C129" s="85"/>
      <c r="D129" s="50" t="s">
        <v>3</v>
      </c>
      <c r="E129" s="86" t="s">
        <v>98</v>
      </c>
      <c r="F129" s="97"/>
      <c r="G129" s="111">
        <f>F129+SUM(H129:R129)</f>
        <v>0</v>
      </c>
      <c r="H129" s="87"/>
      <c r="I129" s="87"/>
      <c r="J129" s="88"/>
      <c r="K129" s="88"/>
      <c r="L129" s="87"/>
      <c r="M129" s="89"/>
      <c r="N129" s="87"/>
      <c r="O129" s="62"/>
      <c r="P129" s="87"/>
      <c r="Q129" s="87"/>
      <c r="R129" s="87"/>
    </row>
    <row r="130" spans="1:18" s="20" customFormat="1" ht="42.75" customHeight="1" hidden="1">
      <c r="A130" s="5"/>
      <c r="B130" s="17"/>
      <c r="C130" s="85" t="s">
        <v>207</v>
      </c>
      <c r="D130" s="50"/>
      <c r="E130" s="101" t="s">
        <v>208</v>
      </c>
      <c r="F130" s="97">
        <f>F131</f>
        <v>0</v>
      </c>
      <c r="G130" s="97">
        <f aca="true" t="shared" si="58" ref="G130:R130">G131</f>
        <v>0</v>
      </c>
      <c r="H130" s="87">
        <f t="shared" si="58"/>
        <v>0</v>
      </c>
      <c r="I130" s="87">
        <f t="shared" si="58"/>
        <v>0</v>
      </c>
      <c r="J130" s="87">
        <f t="shared" si="58"/>
        <v>0</v>
      </c>
      <c r="K130" s="87">
        <f t="shared" si="58"/>
        <v>0</v>
      </c>
      <c r="L130" s="87">
        <f t="shared" si="58"/>
        <v>0</v>
      </c>
      <c r="M130" s="89">
        <f t="shared" si="58"/>
        <v>0</v>
      </c>
      <c r="N130" s="87">
        <f t="shared" si="58"/>
        <v>0</v>
      </c>
      <c r="O130" s="62">
        <f t="shared" si="58"/>
        <v>0</v>
      </c>
      <c r="P130" s="87">
        <f t="shared" si="58"/>
        <v>0</v>
      </c>
      <c r="Q130" s="87">
        <f t="shared" si="58"/>
        <v>0</v>
      </c>
      <c r="R130" s="87">
        <f t="shared" si="58"/>
        <v>0</v>
      </c>
    </row>
    <row r="131" spans="1:18" s="20" customFormat="1" ht="36" customHeight="1" hidden="1">
      <c r="A131" s="17"/>
      <c r="B131" s="17"/>
      <c r="C131" s="85"/>
      <c r="D131" s="50" t="s">
        <v>3</v>
      </c>
      <c r="E131" s="86" t="s">
        <v>98</v>
      </c>
      <c r="F131" s="97"/>
      <c r="G131" s="111">
        <f>F131+SUM(H131:R131)</f>
        <v>0</v>
      </c>
      <c r="H131" s="87"/>
      <c r="I131" s="87"/>
      <c r="J131" s="88"/>
      <c r="K131" s="88"/>
      <c r="L131" s="87"/>
      <c r="M131" s="89"/>
      <c r="N131" s="87"/>
      <c r="O131" s="62"/>
      <c r="P131" s="87"/>
      <c r="Q131" s="87"/>
      <c r="R131" s="87"/>
    </row>
    <row r="132" spans="1:18" s="20" customFormat="1" ht="52.5" customHeight="1" hidden="1">
      <c r="A132" s="17"/>
      <c r="B132" s="17"/>
      <c r="C132" s="85" t="s">
        <v>479</v>
      </c>
      <c r="D132" s="50"/>
      <c r="E132" s="72" t="s">
        <v>592</v>
      </c>
      <c r="F132" s="97">
        <f>F133</f>
        <v>1683</v>
      </c>
      <c r="G132" s="97">
        <f aca="true" t="shared" si="59" ref="G132:R132">G133</f>
        <v>1683</v>
      </c>
      <c r="H132" s="87">
        <f t="shared" si="59"/>
        <v>0</v>
      </c>
      <c r="I132" s="87">
        <f t="shared" si="59"/>
        <v>0</v>
      </c>
      <c r="J132" s="87">
        <f t="shared" si="59"/>
        <v>0</v>
      </c>
      <c r="K132" s="87">
        <f t="shared" si="59"/>
        <v>0</v>
      </c>
      <c r="L132" s="87">
        <f t="shared" si="59"/>
        <v>0</v>
      </c>
      <c r="M132" s="89">
        <f t="shared" si="59"/>
        <v>0</v>
      </c>
      <c r="N132" s="87">
        <f t="shared" si="59"/>
        <v>0</v>
      </c>
      <c r="O132" s="62">
        <f t="shared" si="59"/>
        <v>0</v>
      </c>
      <c r="P132" s="87">
        <f t="shared" si="59"/>
        <v>0</v>
      </c>
      <c r="Q132" s="87">
        <f t="shared" si="59"/>
        <v>0</v>
      </c>
      <c r="R132" s="87">
        <f t="shared" si="59"/>
        <v>0</v>
      </c>
    </row>
    <row r="133" spans="1:18" s="20" customFormat="1" ht="27.75" customHeight="1" hidden="1">
      <c r="A133" s="17"/>
      <c r="B133" s="17"/>
      <c r="C133" s="85"/>
      <c r="D133" s="50" t="s">
        <v>9</v>
      </c>
      <c r="E133" s="134" t="s">
        <v>39</v>
      </c>
      <c r="F133" s="97">
        <v>1683</v>
      </c>
      <c r="G133" s="111">
        <f>F133+SUM(H133:R133)</f>
        <v>1683</v>
      </c>
      <c r="H133" s="87"/>
      <c r="I133" s="87"/>
      <c r="J133" s="88"/>
      <c r="K133" s="88"/>
      <c r="L133" s="87"/>
      <c r="M133" s="89"/>
      <c r="N133" s="87"/>
      <c r="O133" s="62"/>
      <c r="P133" s="87"/>
      <c r="Q133" s="87"/>
      <c r="R133" s="87"/>
    </row>
    <row r="134" spans="1:18" s="20" customFormat="1" ht="27.75" customHeight="1" hidden="1">
      <c r="A134" s="17"/>
      <c r="B134" s="5" t="s">
        <v>46</v>
      </c>
      <c r="C134" s="18"/>
      <c r="D134" s="17"/>
      <c r="E134" s="13" t="s">
        <v>47</v>
      </c>
      <c r="F134" s="113">
        <f>F135</f>
        <v>150</v>
      </c>
      <c r="G134" s="165">
        <f aca="true" t="shared" si="60" ref="G134:R135">G135</f>
        <v>150</v>
      </c>
      <c r="H134" s="113">
        <f t="shared" si="60"/>
        <v>0</v>
      </c>
      <c r="I134" s="113">
        <f t="shared" si="60"/>
        <v>0</v>
      </c>
      <c r="J134" s="113">
        <f t="shared" si="60"/>
        <v>0</v>
      </c>
      <c r="K134" s="113">
        <f t="shared" si="60"/>
        <v>0</v>
      </c>
      <c r="L134" s="113">
        <f t="shared" si="60"/>
        <v>0</v>
      </c>
      <c r="M134" s="165">
        <f t="shared" si="60"/>
        <v>0</v>
      </c>
      <c r="N134" s="113">
        <f t="shared" si="60"/>
        <v>0</v>
      </c>
      <c r="O134" s="219">
        <f t="shared" si="60"/>
        <v>0</v>
      </c>
      <c r="P134" s="113">
        <f t="shared" si="60"/>
        <v>0</v>
      </c>
      <c r="Q134" s="113">
        <f t="shared" si="60"/>
        <v>0</v>
      </c>
      <c r="R134" s="113">
        <f t="shared" si="60"/>
        <v>0</v>
      </c>
    </row>
    <row r="135" spans="1:18" s="20" customFormat="1" ht="48.75" customHeight="1" hidden="1">
      <c r="A135" s="17"/>
      <c r="B135" s="5"/>
      <c r="C135" s="82" t="s">
        <v>201</v>
      </c>
      <c r="D135" s="11"/>
      <c r="E135" s="79" t="s">
        <v>114</v>
      </c>
      <c r="F135" s="113">
        <f>F136</f>
        <v>150</v>
      </c>
      <c r="G135" s="113">
        <f t="shared" si="60"/>
        <v>150</v>
      </c>
      <c r="H135" s="113">
        <f t="shared" si="60"/>
        <v>0</v>
      </c>
      <c r="I135" s="113">
        <f t="shared" si="60"/>
        <v>0</v>
      </c>
      <c r="J135" s="113">
        <f t="shared" si="60"/>
        <v>0</v>
      </c>
      <c r="K135" s="113">
        <f t="shared" si="60"/>
        <v>0</v>
      </c>
      <c r="L135" s="113">
        <f t="shared" si="60"/>
        <v>0</v>
      </c>
      <c r="M135" s="165">
        <f t="shared" si="60"/>
        <v>0</v>
      </c>
      <c r="N135" s="113">
        <f t="shared" si="60"/>
        <v>0</v>
      </c>
      <c r="O135" s="219">
        <f t="shared" si="60"/>
        <v>0</v>
      </c>
      <c r="P135" s="113">
        <f t="shared" si="60"/>
        <v>0</v>
      </c>
      <c r="Q135" s="113">
        <f t="shared" si="60"/>
        <v>0</v>
      </c>
      <c r="R135" s="113">
        <f t="shared" si="60"/>
        <v>0</v>
      </c>
    </row>
    <row r="136" spans="1:18" s="20" customFormat="1" ht="27.75" customHeight="1" hidden="1">
      <c r="A136" s="17"/>
      <c r="B136" s="17"/>
      <c r="C136" s="100" t="s">
        <v>215</v>
      </c>
      <c r="D136" s="50"/>
      <c r="E136" s="80" t="s">
        <v>115</v>
      </c>
      <c r="F136" s="97">
        <f>F137</f>
        <v>150</v>
      </c>
      <c r="G136" s="97">
        <f aca="true" t="shared" si="61" ref="G136:R136">G137</f>
        <v>150</v>
      </c>
      <c r="H136" s="87">
        <f t="shared" si="61"/>
        <v>0</v>
      </c>
      <c r="I136" s="87">
        <f t="shared" si="61"/>
        <v>0</v>
      </c>
      <c r="J136" s="87">
        <f t="shared" si="61"/>
        <v>0</v>
      </c>
      <c r="K136" s="87">
        <f t="shared" si="61"/>
        <v>0</v>
      </c>
      <c r="L136" s="87">
        <f t="shared" si="61"/>
        <v>0</v>
      </c>
      <c r="M136" s="89">
        <f t="shared" si="61"/>
        <v>0</v>
      </c>
      <c r="N136" s="87">
        <f t="shared" si="61"/>
        <v>0</v>
      </c>
      <c r="O136" s="62">
        <f t="shared" si="61"/>
        <v>0</v>
      </c>
      <c r="P136" s="87">
        <f t="shared" si="61"/>
        <v>0</v>
      </c>
      <c r="Q136" s="87">
        <f t="shared" si="61"/>
        <v>0</v>
      </c>
      <c r="R136" s="87">
        <f t="shared" si="61"/>
        <v>0</v>
      </c>
    </row>
    <row r="137" spans="1:18" s="20" customFormat="1" ht="27.75" customHeight="1" hidden="1">
      <c r="A137" s="17"/>
      <c r="B137" s="17"/>
      <c r="C137" s="85" t="s">
        <v>225</v>
      </c>
      <c r="D137" s="50"/>
      <c r="E137" s="86" t="s">
        <v>500</v>
      </c>
      <c r="F137" s="97">
        <f>F138</f>
        <v>150</v>
      </c>
      <c r="G137" s="97">
        <f aca="true" t="shared" si="62" ref="G137:R138">G138</f>
        <v>150</v>
      </c>
      <c r="H137" s="87">
        <f t="shared" si="62"/>
        <v>0</v>
      </c>
      <c r="I137" s="87">
        <f t="shared" si="62"/>
        <v>0</v>
      </c>
      <c r="J137" s="87">
        <f t="shared" si="62"/>
        <v>0</v>
      </c>
      <c r="K137" s="87">
        <f t="shared" si="62"/>
        <v>0</v>
      </c>
      <c r="L137" s="87">
        <f t="shared" si="62"/>
        <v>0</v>
      </c>
      <c r="M137" s="89">
        <f t="shared" si="62"/>
        <v>0</v>
      </c>
      <c r="N137" s="87">
        <f t="shared" si="62"/>
        <v>0</v>
      </c>
      <c r="O137" s="62">
        <f t="shared" si="62"/>
        <v>0</v>
      </c>
      <c r="P137" s="87">
        <f t="shared" si="62"/>
        <v>0</v>
      </c>
      <c r="Q137" s="87">
        <f t="shared" si="62"/>
        <v>0</v>
      </c>
      <c r="R137" s="87">
        <f t="shared" si="62"/>
        <v>0</v>
      </c>
    </row>
    <row r="138" spans="1:18" s="20" customFormat="1" ht="27.75" customHeight="1" hidden="1">
      <c r="A138" s="17"/>
      <c r="B138" s="17"/>
      <c r="C138" s="85" t="s">
        <v>538</v>
      </c>
      <c r="D138" s="50"/>
      <c r="E138" s="86" t="s">
        <v>539</v>
      </c>
      <c r="F138" s="97">
        <f>F139</f>
        <v>150</v>
      </c>
      <c r="G138" s="97">
        <f t="shared" si="62"/>
        <v>150</v>
      </c>
      <c r="H138" s="87">
        <f t="shared" si="62"/>
        <v>0</v>
      </c>
      <c r="I138" s="87">
        <f t="shared" si="62"/>
        <v>0</v>
      </c>
      <c r="J138" s="87">
        <f t="shared" si="62"/>
        <v>0</v>
      </c>
      <c r="K138" s="87">
        <f t="shared" si="62"/>
        <v>0</v>
      </c>
      <c r="L138" s="87">
        <f t="shared" si="62"/>
        <v>0</v>
      </c>
      <c r="M138" s="89">
        <f t="shared" si="62"/>
        <v>0</v>
      </c>
      <c r="N138" s="87">
        <f t="shared" si="62"/>
        <v>0</v>
      </c>
      <c r="O138" s="62">
        <f t="shared" si="62"/>
        <v>0</v>
      </c>
      <c r="P138" s="87">
        <f t="shared" si="62"/>
        <v>0</v>
      </c>
      <c r="Q138" s="87">
        <f t="shared" si="62"/>
        <v>0</v>
      </c>
      <c r="R138" s="87">
        <f t="shared" si="62"/>
        <v>0</v>
      </c>
    </row>
    <row r="139" spans="1:18" s="20" customFormat="1" ht="27.75" customHeight="1" hidden="1">
      <c r="A139" s="17"/>
      <c r="B139" s="17"/>
      <c r="C139" s="85"/>
      <c r="D139" s="50" t="s">
        <v>3</v>
      </c>
      <c r="E139" s="86" t="s">
        <v>98</v>
      </c>
      <c r="F139" s="97">
        <v>150</v>
      </c>
      <c r="G139" s="111">
        <f>F139+SUM(H139:R139)</f>
        <v>150</v>
      </c>
      <c r="H139" s="87"/>
      <c r="I139" s="87"/>
      <c r="J139" s="87"/>
      <c r="K139" s="87"/>
      <c r="L139" s="87"/>
      <c r="M139" s="89"/>
      <c r="N139" s="87"/>
      <c r="O139" s="62"/>
      <c r="P139" s="87"/>
      <c r="Q139" s="87"/>
      <c r="R139" s="87"/>
    </row>
    <row r="140" spans="1:18" s="20" customFormat="1" ht="32.25" customHeight="1" hidden="1">
      <c r="A140" s="17"/>
      <c r="B140" s="5" t="s">
        <v>522</v>
      </c>
      <c r="C140" s="85"/>
      <c r="D140" s="50"/>
      <c r="E140" s="138" t="s">
        <v>523</v>
      </c>
      <c r="F140" s="113">
        <f>F141</f>
        <v>35</v>
      </c>
      <c r="G140" s="113">
        <f aca="true" t="shared" si="63" ref="G140:R142">G141</f>
        <v>74.7</v>
      </c>
      <c r="H140" s="113">
        <f t="shared" si="63"/>
        <v>0</v>
      </c>
      <c r="I140" s="113">
        <f t="shared" si="63"/>
        <v>1.3</v>
      </c>
      <c r="J140" s="113">
        <f t="shared" si="63"/>
        <v>38.4</v>
      </c>
      <c r="K140" s="113">
        <f t="shared" si="63"/>
        <v>0</v>
      </c>
      <c r="L140" s="113">
        <f t="shared" si="63"/>
        <v>0</v>
      </c>
      <c r="M140" s="165">
        <f t="shared" si="63"/>
        <v>0</v>
      </c>
      <c r="N140" s="113">
        <f t="shared" si="63"/>
        <v>0</v>
      </c>
      <c r="O140" s="219">
        <f t="shared" si="63"/>
        <v>0</v>
      </c>
      <c r="P140" s="113">
        <f t="shared" si="63"/>
        <v>0</v>
      </c>
      <c r="Q140" s="113">
        <f t="shared" si="63"/>
        <v>0</v>
      </c>
      <c r="R140" s="113">
        <f t="shared" si="63"/>
        <v>0</v>
      </c>
    </row>
    <row r="141" spans="1:18" s="20" customFormat="1" ht="51.75" customHeight="1" hidden="1">
      <c r="A141" s="17"/>
      <c r="B141" s="5"/>
      <c r="C141" s="82" t="s">
        <v>201</v>
      </c>
      <c r="D141" s="11"/>
      <c r="E141" s="79" t="s">
        <v>114</v>
      </c>
      <c r="F141" s="113">
        <f>F142</f>
        <v>35</v>
      </c>
      <c r="G141" s="113">
        <f t="shared" si="63"/>
        <v>74.7</v>
      </c>
      <c r="H141" s="113">
        <f t="shared" si="63"/>
        <v>0</v>
      </c>
      <c r="I141" s="113">
        <f t="shared" si="63"/>
        <v>1.3</v>
      </c>
      <c r="J141" s="113">
        <f t="shared" si="63"/>
        <v>38.4</v>
      </c>
      <c r="K141" s="113">
        <f t="shared" si="63"/>
        <v>0</v>
      </c>
      <c r="L141" s="113">
        <f t="shared" si="63"/>
        <v>0</v>
      </c>
      <c r="M141" s="165">
        <f t="shared" si="63"/>
        <v>0</v>
      </c>
      <c r="N141" s="113">
        <f t="shared" si="63"/>
        <v>0</v>
      </c>
      <c r="O141" s="219">
        <f t="shared" si="63"/>
        <v>0</v>
      </c>
      <c r="P141" s="113">
        <f t="shared" si="63"/>
        <v>0</v>
      </c>
      <c r="Q141" s="113">
        <f t="shared" si="63"/>
        <v>0</v>
      </c>
      <c r="R141" s="113">
        <f t="shared" si="63"/>
        <v>0</v>
      </c>
    </row>
    <row r="142" spans="1:18" s="20" customFormat="1" ht="34.5" customHeight="1" hidden="1">
      <c r="A142" s="17"/>
      <c r="B142" s="5"/>
      <c r="C142" s="197" t="s">
        <v>481</v>
      </c>
      <c r="D142" s="170"/>
      <c r="E142" s="171" t="s">
        <v>480</v>
      </c>
      <c r="F142" s="97">
        <f>F143</f>
        <v>35</v>
      </c>
      <c r="G142" s="97">
        <f t="shared" si="63"/>
        <v>74.7</v>
      </c>
      <c r="H142" s="97">
        <f t="shared" si="63"/>
        <v>0</v>
      </c>
      <c r="I142" s="97">
        <f t="shared" si="63"/>
        <v>1.3</v>
      </c>
      <c r="J142" s="97">
        <f t="shared" si="63"/>
        <v>38.4</v>
      </c>
      <c r="K142" s="97">
        <f t="shared" si="63"/>
        <v>0</v>
      </c>
      <c r="L142" s="97">
        <f t="shared" si="63"/>
        <v>0</v>
      </c>
      <c r="M142" s="114">
        <f t="shared" si="63"/>
        <v>0</v>
      </c>
      <c r="N142" s="97">
        <f t="shared" si="63"/>
        <v>0</v>
      </c>
      <c r="O142" s="140">
        <f t="shared" si="63"/>
        <v>0</v>
      </c>
      <c r="P142" s="97">
        <f t="shared" si="63"/>
        <v>0</v>
      </c>
      <c r="Q142" s="97">
        <f t="shared" si="63"/>
        <v>0</v>
      </c>
      <c r="R142" s="97">
        <f t="shared" si="63"/>
        <v>0</v>
      </c>
    </row>
    <row r="143" spans="1:18" s="20" customFormat="1" ht="42" customHeight="1" hidden="1">
      <c r="A143" s="17"/>
      <c r="B143" s="5"/>
      <c r="C143" s="182" t="s">
        <v>482</v>
      </c>
      <c r="D143" s="132"/>
      <c r="E143" s="172" t="s">
        <v>501</v>
      </c>
      <c r="F143" s="97">
        <f>F146+F149+F144</f>
        <v>35</v>
      </c>
      <c r="G143" s="97">
        <f aca="true" t="shared" si="64" ref="G143:R143">G146+G149+G144</f>
        <v>74.7</v>
      </c>
      <c r="H143" s="97">
        <f t="shared" si="64"/>
        <v>0</v>
      </c>
      <c r="I143" s="97">
        <f t="shared" si="64"/>
        <v>1.3</v>
      </c>
      <c r="J143" s="97">
        <f t="shared" si="64"/>
        <v>38.4</v>
      </c>
      <c r="K143" s="97">
        <f t="shared" si="64"/>
        <v>0</v>
      </c>
      <c r="L143" s="97">
        <f t="shared" si="64"/>
        <v>0</v>
      </c>
      <c r="M143" s="97">
        <f t="shared" si="64"/>
        <v>0</v>
      </c>
      <c r="N143" s="97">
        <f t="shared" si="64"/>
        <v>0</v>
      </c>
      <c r="O143" s="97">
        <f t="shared" si="64"/>
        <v>0</v>
      </c>
      <c r="P143" s="97">
        <f t="shared" si="64"/>
        <v>0</v>
      </c>
      <c r="Q143" s="97">
        <f t="shared" si="64"/>
        <v>0</v>
      </c>
      <c r="R143" s="97">
        <f t="shared" si="64"/>
        <v>0</v>
      </c>
    </row>
    <row r="144" spans="1:18" s="20" customFormat="1" ht="42" customHeight="1" hidden="1">
      <c r="A144" s="17"/>
      <c r="B144" s="5"/>
      <c r="C144" s="85" t="s">
        <v>600</v>
      </c>
      <c r="D144" s="132"/>
      <c r="E144" s="172" t="s">
        <v>601</v>
      </c>
      <c r="F144" s="97">
        <f>F145</f>
        <v>0</v>
      </c>
      <c r="G144" s="97">
        <f aca="true" t="shared" si="65" ref="G144:R144">G145</f>
        <v>1.3</v>
      </c>
      <c r="H144" s="97">
        <f t="shared" si="65"/>
        <v>0</v>
      </c>
      <c r="I144" s="97">
        <f t="shared" si="65"/>
        <v>1.3</v>
      </c>
      <c r="J144" s="97">
        <f t="shared" si="65"/>
        <v>0</v>
      </c>
      <c r="K144" s="97">
        <f t="shared" si="65"/>
        <v>0</v>
      </c>
      <c r="L144" s="97">
        <f t="shared" si="65"/>
        <v>0</v>
      </c>
      <c r="M144" s="97">
        <f t="shared" si="65"/>
        <v>0</v>
      </c>
      <c r="N144" s="97">
        <f t="shared" si="65"/>
        <v>0</v>
      </c>
      <c r="O144" s="97">
        <f t="shared" si="65"/>
        <v>0</v>
      </c>
      <c r="P144" s="97">
        <f t="shared" si="65"/>
        <v>0</v>
      </c>
      <c r="Q144" s="97">
        <f t="shared" si="65"/>
        <v>0</v>
      </c>
      <c r="R144" s="97">
        <f t="shared" si="65"/>
        <v>0</v>
      </c>
    </row>
    <row r="145" spans="1:18" s="20" customFormat="1" ht="30" customHeight="1" hidden="1">
      <c r="A145" s="17"/>
      <c r="B145" s="5"/>
      <c r="C145" s="182"/>
      <c r="D145" s="132" t="s">
        <v>3</v>
      </c>
      <c r="E145" s="86" t="s">
        <v>98</v>
      </c>
      <c r="F145" s="97"/>
      <c r="G145" s="111">
        <f>F145+SUM(H145:R145)</f>
        <v>1.3</v>
      </c>
      <c r="H145" s="97"/>
      <c r="I145" s="97">
        <v>1.3</v>
      </c>
      <c r="J145" s="97"/>
      <c r="K145" s="97"/>
      <c r="L145" s="97"/>
      <c r="M145" s="114"/>
      <c r="N145" s="97"/>
      <c r="O145" s="140"/>
      <c r="P145" s="97"/>
      <c r="Q145" s="97"/>
      <c r="R145" s="97"/>
    </row>
    <row r="146" spans="1:18" s="20" customFormat="1" ht="27.75" customHeight="1" hidden="1">
      <c r="A146" s="17"/>
      <c r="B146" s="5"/>
      <c r="C146" s="182" t="s">
        <v>540</v>
      </c>
      <c r="D146" s="132"/>
      <c r="E146" s="173" t="s">
        <v>610</v>
      </c>
      <c r="F146" s="97">
        <f>F147+F148</f>
        <v>30</v>
      </c>
      <c r="G146" s="97">
        <f aca="true" t="shared" si="66" ref="G146:R146">G147+G148</f>
        <v>68.4</v>
      </c>
      <c r="H146" s="97">
        <f t="shared" si="66"/>
        <v>0</v>
      </c>
      <c r="I146" s="97">
        <f t="shared" si="66"/>
        <v>0</v>
      </c>
      <c r="J146" s="97">
        <f t="shared" si="66"/>
        <v>38.4</v>
      </c>
      <c r="K146" s="97">
        <f t="shared" si="66"/>
        <v>0</v>
      </c>
      <c r="L146" s="97">
        <f t="shared" si="66"/>
        <v>0</v>
      </c>
      <c r="M146" s="97">
        <f t="shared" si="66"/>
        <v>0</v>
      </c>
      <c r="N146" s="97">
        <f t="shared" si="66"/>
        <v>0</v>
      </c>
      <c r="O146" s="97">
        <f t="shared" si="66"/>
        <v>0</v>
      </c>
      <c r="P146" s="97">
        <f t="shared" si="66"/>
        <v>0</v>
      </c>
      <c r="Q146" s="97">
        <f t="shared" si="66"/>
        <v>0</v>
      </c>
      <c r="R146" s="97">
        <f t="shared" si="66"/>
        <v>0</v>
      </c>
    </row>
    <row r="147" spans="1:18" s="20" customFormat="1" ht="61.5" customHeight="1" hidden="1">
      <c r="A147" s="17"/>
      <c r="B147" s="5"/>
      <c r="C147" s="85"/>
      <c r="D147" s="50" t="s">
        <v>2</v>
      </c>
      <c r="E147" s="86" t="s">
        <v>97</v>
      </c>
      <c r="F147" s="97">
        <v>30</v>
      </c>
      <c r="G147" s="111">
        <f>F147+SUM(H147:R147)</f>
        <v>57.7</v>
      </c>
      <c r="H147" s="87"/>
      <c r="I147" s="87"/>
      <c r="J147" s="87">
        <v>27.7</v>
      </c>
      <c r="K147" s="87"/>
      <c r="L147" s="87"/>
      <c r="M147" s="89"/>
      <c r="N147" s="87"/>
      <c r="O147" s="62"/>
      <c r="P147" s="87"/>
      <c r="Q147" s="87"/>
      <c r="R147" s="87"/>
    </row>
    <row r="148" spans="1:18" s="20" customFormat="1" ht="36.75" customHeight="1" hidden="1">
      <c r="A148" s="17"/>
      <c r="B148" s="5"/>
      <c r="C148" s="85"/>
      <c r="D148" s="50" t="s">
        <v>3</v>
      </c>
      <c r="E148" s="86" t="s">
        <v>98</v>
      </c>
      <c r="F148" s="97"/>
      <c r="G148" s="111">
        <f>F148+SUM(H148:R148)</f>
        <v>10.7</v>
      </c>
      <c r="H148" s="87"/>
      <c r="I148" s="87"/>
      <c r="J148" s="87">
        <v>10.7</v>
      </c>
      <c r="K148" s="87"/>
      <c r="L148" s="87"/>
      <c r="M148" s="89"/>
      <c r="N148" s="87"/>
      <c r="O148" s="62"/>
      <c r="P148" s="87"/>
      <c r="Q148" s="87"/>
      <c r="R148" s="87"/>
    </row>
    <row r="149" spans="1:18" s="20" customFormat="1" ht="36.75" customHeight="1" hidden="1">
      <c r="A149" s="17"/>
      <c r="B149" s="17"/>
      <c r="C149" s="85" t="s">
        <v>542</v>
      </c>
      <c r="D149" s="50"/>
      <c r="E149" s="86" t="s">
        <v>483</v>
      </c>
      <c r="F149" s="97">
        <f>F150</f>
        <v>5</v>
      </c>
      <c r="G149" s="97">
        <f aca="true" t="shared" si="67" ref="G149:R149">G150</f>
        <v>5</v>
      </c>
      <c r="H149" s="97">
        <f t="shared" si="67"/>
        <v>0</v>
      </c>
      <c r="I149" s="97">
        <f t="shared" si="67"/>
        <v>0</v>
      </c>
      <c r="J149" s="97">
        <f t="shared" si="67"/>
        <v>0</v>
      </c>
      <c r="K149" s="97">
        <f t="shared" si="67"/>
        <v>0</v>
      </c>
      <c r="L149" s="97">
        <f t="shared" si="67"/>
        <v>0</v>
      </c>
      <c r="M149" s="114">
        <f t="shared" si="67"/>
        <v>0</v>
      </c>
      <c r="N149" s="97">
        <f t="shared" si="67"/>
        <v>0</v>
      </c>
      <c r="O149" s="140">
        <f t="shared" si="67"/>
        <v>0</v>
      </c>
      <c r="P149" s="97">
        <f t="shared" si="67"/>
        <v>0</v>
      </c>
      <c r="Q149" s="97">
        <f t="shared" si="67"/>
        <v>0</v>
      </c>
      <c r="R149" s="97">
        <f t="shared" si="67"/>
        <v>0</v>
      </c>
    </row>
    <row r="150" spans="1:18" s="20" customFormat="1" ht="33" customHeight="1" hidden="1">
      <c r="A150" s="17"/>
      <c r="B150" s="17"/>
      <c r="C150" s="85"/>
      <c r="D150" s="50" t="s">
        <v>3</v>
      </c>
      <c r="E150" s="86" t="s">
        <v>98</v>
      </c>
      <c r="F150" s="97">
        <v>5</v>
      </c>
      <c r="G150" s="111">
        <f>F150+SUM(H150:R150)</f>
        <v>5</v>
      </c>
      <c r="H150" s="87"/>
      <c r="I150" s="87"/>
      <c r="J150" s="87"/>
      <c r="K150" s="87"/>
      <c r="L150" s="87"/>
      <c r="M150" s="89"/>
      <c r="N150" s="87"/>
      <c r="O150" s="62"/>
      <c r="P150" s="87"/>
      <c r="Q150" s="87"/>
      <c r="R150" s="87"/>
    </row>
    <row r="151" spans="1:18" s="20" customFormat="1" ht="27.75" customHeight="1" hidden="1">
      <c r="A151" s="17"/>
      <c r="B151" s="5" t="s">
        <v>48</v>
      </c>
      <c r="C151" s="5"/>
      <c r="D151" s="5"/>
      <c r="E151" s="13" t="s">
        <v>49</v>
      </c>
      <c r="F151" s="112">
        <f>F152+F160</f>
        <v>109</v>
      </c>
      <c r="G151" s="112">
        <f aca="true" t="shared" si="68" ref="G151:R151">G152+G160</f>
        <v>109</v>
      </c>
      <c r="H151" s="112">
        <f t="shared" si="68"/>
        <v>0</v>
      </c>
      <c r="I151" s="112">
        <f t="shared" si="68"/>
        <v>0</v>
      </c>
      <c r="J151" s="112">
        <f t="shared" si="68"/>
        <v>0</v>
      </c>
      <c r="K151" s="112">
        <f t="shared" si="68"/>
        <v>0</v>
      </c>
      <c r="L151" s="112">
        <f t="shared" si="68"/>
        <v>0</v>
      </c>
      <c r="M151" s="190">
        <f t="shared" si="68"/>
        <v>0</v>
      </c>
      <c r="N151" s="112">
        <f t="shared" si="68"/>
        <v>0</v>
      </c>
      <c r="O151" s="222">
        <f t="shared" si="68"/>
        <v>0</v>
      </c>
      <c r="P151" s="112">
        <f t="shared" si="68"/>
        <v>0</v>
      </c>
      <c r="Q151" s="112">
        <f t="shared" si="68"/>
        <v>0</v>
      </c>
      <c r="R151" s="112">
        <f t="shared" si="68"/>
        <v>0</v>
      </c>
    </row>
    <row r="152" spans="1:18" s="20" customFormat="1" ht="27.75" customHeight="1" hidden="1">
      <c r="A152" s="17"/>
      <c r="B152" s="5" t="s">
        <v>151</v>
      </c>
      <c r="C152" s="5"/>
      <c r="D152" s="5"/>
      <c r="E152" s="13" t="s">
        <v>152</v>
      </c>
      <c r="F152" s="112">
        <f>F153</f>
        <v>0</v>
      </c>
      <c r="G152" s="112">
        <f aca="true" t="shared" si="69" ref="G152:O152">G153</f>
        <v>0</v>
      </c>
      <c r="H152" s="112">
        <f t="shared" si="69"/>
        <v>0</v>
      </c>
      <c r="I152" s="112">
        <f t="shared" si="69"/>
        <v>0</v>
      </c>
      <c r="J152" s="112">
        <f t="shared" si="69"/>
        <v>0</v>
      </c>
      <c r="K152" s="112">
        <f t="shared" si="69"/>
        <v>0</v>
      </c>
      <c r="L152" s="112">
        <f t="shared" si="69"/>
        <v>0</v>
      </c>
      <c r="M152" s="190">
        <f t="shared" si="69"/>
        <v>0</v>
      </c>
      <c r="N152" s="112">
        <f t="shared" si="69"/>
        <v>0</v>
      </c>
      <c r="O152" s="222">
        <f t="shared" si="69"/>
        <v>0</v>
      </c>
      <c r="P152" s="87"/>
      <c r="Q152" s="87"/>
      <c r="R152" s="87"/>
    </row>
    <row r="153" spans="1:18" s="20" customFormat="1" ht="48.75" customHeight="1" hidden="1">
      <c r="A153" s="17"/>
      <c r="B153" s="17"/>
      <c r="C153" s="82" t="s">
        <v>201</v>
      </c>
      <c r="D153" s="11"/>
      <c r="E153" s="79" t="s">
        <v>114</v>
      </c>
      <c r="F153" s="91">
        <f aca="true" t="shared" si="70" ref="F153:O154">F154</f>
        <v>0</v>
      </c>
      <c r="G153" s="91">
        <f t="shared" si="70"/>
        <v>0</v>
      </c>
      <c r="H153" s="91">
        <f t="shared" si="70"/>
        <v>0</v>
      </c>
      <c r="I153" s="91">
        <f t="shared" si="70"/>
        <v>0</v>
      </c>
      <c r="J153" s="91">
        <f t="shared" si="70"/>
        <v>0</v>
      </c>
      <c r="K153" s="91">
        <f t="shared" si="70"/>
        <v>0</v>
      </c>
      <c r="L153" s="91">
        <f t="shared" si="70"/>
        <v>0</v>
      </c>
      <c r="M153" s="95">
        <f t="shared" si="70"/>
        <v>0</v>
      </c>
      <c r="N153" s="91">
        <f t="shared" si="70"/>
        <v>0</v>
      </c>
      <c r="O153" s="61">
        <f t="shared" si="70"/>
        <v>0</v>
      </c>
      <c r="P153" s="87"/>
      <c r="Q153" s="87"/>
      <c r="R153" s="87"/>
    </row>
    <row r="154" spans="1:18" s="20" customFormat="1" ht="57" customHeight="1" hidden="1">
      <c r="A154" s="17"/>
      <c r="B154" s="17"/>
      <c r="C154" s="100" t="s">
        <v>235</v>
      </c>
      <c r="D154" s="50"/>
      <c r="E154" s="80" t="s">
        <v>117</v>
      </c>
      <c r="F154" s="87">
        <f t="shared" si="70"/>
        <v>0</v>
      </c>
      <c r="G154" s="87">
        <f t="shared" si="70"/>
        <v>0</v>
      </c>
      <c r="H154" s="87">
        <f t="shared" si="70"/>
        <v>0</v>
      </c>
      <c r="I154" s="87">
        <f t="shared" si="70"/>
        <v>0</v>
      </c>
      <c r="J154" s="87">
        <f t="shared" si="70"/>
        <v>0</v>
      </c>
      <c r="K154" s="87">
        <f t="shared" si="70"/>
        <v>0</v>
      </c>
      <c r="L154" s="87">
        <f t="shared" si="70"/>
        <v>0</v>
      </c>
      <c r="M154" s="89">
        <f t="shared" si="70"/>
        <v>0</v>
      </c>
      <c r="N154" s="87">
        <f t="shared" si="70"/>
        <v>0</v>
      </c>
      <c r="O154" s="62">
        <f t="shared" si="70"/>
        <v>0</v>
      </c>
      <c r="P154" s="87"/>
      <c r="Q154" s="87"/>
      <c r="R154" s="87"/>
    </row>
    <row r="155" spans="1:18" s="20" customFormat="1" ht="56.25" customHeight="1" hidden="1">
      <c r="A155" s="17"/>
      <c r="B155" s="17"/>
      <c r="C155" s="85" t="s">
        <v>236</v>
      </c>
      <c r="D155" s="50"/>
      <c r="E155" s="72" t="s">
        <v>238</v>
      </c>
      <c r="F155" s="87">
        <f aca="true" t="shared" si="71" ref="F155:O155">F156+F158</f>
        <v>0</v>
      </c>
      <c r="G155" s="87">
        <f t="shared" si="71"/>
        <v>0</v>
      </c>
      <c r="H155" s="87">
        <f t="shared" si="71"/>
        <v>0</v>
      </c>
      <c r="I155" s="87">
        <f t="shared" si="71"/>
        <v>0</v>
      </c>
      <c r="J155" s="87">
        <f t="shared" si="71"/>
        <v>0</v>
      </c>
      <c r="K155" s="87">
        <f t="shared" si="71"/>
        <v>0</v>
      </c>
      <c r="L155" s="87">
        <f t="shared" si="71"/>
        <v>0</v>
      </c>
      <c r="M155" s="89">
        <f t="shared" si="71"/>
        <v>0</v>
      </c>
      <c r="N155" s="87">
        <f t="shared" si="71"/>
        <v>0</v>
      </c>
      <c r="O155" s="62">
        <f t="shared" si="71"/>
        <v>0</v>
      </c>
      <c r="P155" s="87"/>
      <c r="Q155" s="87"/>
      <c r="R155" s="87"/>
    </row>
    <row r="156" spans="1:18" s="20" customFormat="1" ht="27.75" customHeight="1" hidden="1">
      <c r="A156" s="17"/>
      <c r="B156" s="17"/>
      <c r="C156" s="85" t="s">
        <v>237</v>
      </c>
      <c r="D156" s="50"/>
      <c r="E156" s="86" t="s">
        <v>442</v>
      </c>
      <c r="F156" s="111">
        <f aca="true" t="shared" si="72" ref="F156:R156">F157</f>
        <v>0</v>
      </c>
      <c r="G156" s="111">
        <f t="shared" si="72"/>
        <v>0</v>
      </c>
      <c r="H156" s="111">
        <f t="shared" si="72"/>
        <v>0</v>
      </c>
      <c r="I156" s="111">
        <f t="shared" si="72"/>
        <v>0</v>
      </c>
      <c r="J156" s="111">
        <f t="shared" si="72"/>
        <v>0</v>
      </c>
      <c r="K156" s="111">
        <f t="shared" si="72"/>
        <v>0</v>
      </c>
      <c r="L156" s="111">
        <f t="shared" si="72"/>
        <v>0</v>
      </c>
      <c r="M156" s="167">
        <f t="shared" si="72"/>
        <v>0</v>
      </c>
      <c r="N156" s="111">
        <f t="shared" si="72"/>
        <v>0</v>
      </c>
      <c r="O156" s="223">
        <f t="shared" si="72"/>
        <v>0</v>
      </c>
      <c r="P156" s="111">
        <f t="shared" si="72"/>
        <v>0</v>
      </c>
      <c r="Q156" s="111">
        <f t="shared" si="72"/>
        <v>0</v>
      </c>
      <c r="R156" s="111">
        <f t="shared" si="72"/>
        <v>0</v>
      </c>
    </row>
    <row r="157" spans="1:18" s="20" customFormat="1" ht="27.75" customHeight="1" hidden="1">
      <c r="A157" s="17"/>
      <c r="B157" s="17"/>
      <c r="C157" s="85"/>
      <c r="D157" s="50" t="s">
        <v>9</v>
      </c>
      <c r="E157" s="86" t="s">
        <v>39</v>
      </c>
      <c r="F157" s="97"/>
      <c r="G157" s="111">
        <f>F157+SUM(H157:R157)</f>
        <v>0</v>
      </c>
      <c r="H157" s="87"/>
      <c r="I157" s="87"/>
      <c r="J157" s="87"/>
      <c r="K157" s="87"/>
      <c r="L157" s="87"/>
      <c r="M157" s="89"/>
      <c r="N157" s="97"/>
      <c r="O157" s="62"/>
      <c r="P157" s="87"/>
      <c r="Q157" s="87"/>
      <c r="R157" s="87"/>
    </row>
    <row r="158" spans="1:18" s="20" customFormat="1" ht="27.75" customHeight="1" hidden="1">
      <c r="A158" s="17"/>
      <c r="B158" s="17"/>
      <c r="C158" s="85" t="s">
        <v>441</v>
      </c>
      <c r="D158" s="50"/>
      <c r="E158" s="86" t="s">
        <v>442</v>
      </c>
      <c r="F158" s="87">
        <f aca="true" t="shared" si="73" ref="F158:O158">F159</f>
        <v>0</v>
      </c>
      <c r="G158" s="87">
        <f t="shared" si="73"/>
        <v>0</v>
      </c>
      <c r="H158" s="87">
        <f t="shared" si="73"/>
        <v>0</v>
      </c>
      <c r="I158" s="87">
        <f t="shared" si="73"/>
        <v>0</v>
      </c>
      <c r="J158" s="87">
        <f t="shared" si="73"/>
        <v>0</v>
      </c>
      <c r="K158" s="87">
        <f t="shared" si="73"/>
        <v>0</v>
      </c>
      <c r="L158" s="87">
        <f t="shared" si="73"/>
        <v>0</v>
      </c>
      <c r="M158" s="89">
        <f t="shared" si="73"/>
        <v>0</v>
      </c>
      <c r="N158" s="87">
        <f t="shared" si="73"/>
        <v>0</v>
      </c>
      <c r="O158" s="62">
        <f t="shared" si="73"/>
        <v>0</v>
      </c>
      <c r="P158" s="87"/>
      <c r="Q158" s="87"/>
      <c r="R158" s="87"/>
    </row>
    <row r="159" spans="1:18" s="20" customFormat="1" ht="27.75" customHeight="1" hidden="1">
      <c r="A159" s="17"/>
      <c r="B159" s="17"/>
      <c r="C159" s="85"/>
      <c r="D159" s="50" t="s">
        <v>9</v>
      </c>
      <c r="E159" s="86" t="s">
        <v>39</v>
      </c>
      <c r="F159" s="97"/>
      <c r="G159" s="111">
        <f>F159+SUM(H159:R159)</f>
        <v>0</v>
      </c>
      <c r="H159" s="87"/>
      <c r="I159" s="87"/>
      <c r="J159" s="87"/>
      <c r="K159" s="87"/>
      <c r="L159" s="87"/>
      <c r="M159" s="89"/>
      <c r="N159" s="87"/>
      <c r="O159" s="62"/>
      <c r="P159" s="87"/>
      <c r="Q159" s="87"/>
      <c r="R159" s="87"/>
    </row>
    <row r="160" spans="1:18" s="20" customFormat="1" ht="17.25" customHeight="1" hidden="1">
      <c r="A160" s="17"/>
      <c r="B160" s="5" t="s">
        <v>50</v>
      </c>
      <c r="C160" s="16"/>
      <c r="D160" s="5"/>
      <c r="E160" s="13" t="s">
        <v>51</v>
      </c>
      <c r="F160" s="113">
        <f>F161</f>
        <v>109</v>
      </c>
      <c r="G160" s="113">
        <f aca="true" t="shared" si="74" ref="G160:R162">G161</f>
        <v>109</v>
      </c>
      <c r="H160" s="97">
        <f t="shared" si="74"/>
        <v>0</v>
      </c>
      <c r="I160" s="97">
        <f t="shared" si="74"/>
        <v>0</v>
      </c>
      <c r="J160" s="97">
        <f t="shared" si="74"/>
        <v>0</v>
      </c>
      <c r="K160" s="97">
        <f t="shared" si="74"/>
        <v>0</v>
      </c>
      <c r="L160" s="97">
        <f t="shared" si="74"/>
        <v>0</v>
      </c>
      <c r="M160" s="114">
        <f t="shared" si="74"/>
        <v>0</v>
      </c>
      <c r="N160" s="97">
        <f t="shared" si="74"/>
        <v>0</v>
      </c>
      <c r="O160" s="140">
        <f t="shared" si="74"/>
        <v>0</v>
      </c>
      <c r="P160" s="97">
        <f t="shared" si="74"/>
        <v>0</v>
      </c>
      <c r="Q160" s="97">
        <f t="shared" si="74"/>
        <v>0</v>
      </c>
      <c r="R160" s="97">
        <f t="shared" si="74"/>
        <v>0</v>
      </c>
    </row>
    <row r="161" spans="1:18" s="20" customFormat="1" ht="75" customHeight="1" hidden="1">
      <c r="A161" s="17"/>
      <c r="B161" s="17"/>
      <c r="C161" s="82" t="s">
        <v>475</v>
      </c>
      <c r="D161" s="11"/>
      <c r="E161" s="138" t="s">
        <v>477</v>
      </c>
      <c r="F161" s="113">
        <f>F162+F164+F166</f>
        <v>109</v>
      </c>
      <c r="G161" s="113">
        <f aca="true" t="shared" si="75" ref="G161:R161">G162+G164+G166</f>
        <v>109</v>
      </c>
      <c r="H161" s="113">
        <f t="shared" si="75"/>
        <v>0</v>
      </c>
      <c r="I161" s="113">
        <f t="shared" si="75"/>
        <v>0</v>
      </c>
      <c r="J161" s="113">
        <f t="shared" si="75"/>
        <v>0</v>
      </c>
      <c r="K161" s="113">
        <f t="shared" si="75"/>
        <v>0</v>
      </c>
      <c r="L161" s="113">
        <f t="shared" si="75"/>
        <v>0</v>
      </c>
      <c r="M161" s="165">
        <f t="shared" si="75"/>
        <v>0</v>
      </c>
      <c r="N161" s="113">
        <f t="shared" si="75"/>
        <v>0</v>
      </c>
      <c r="O161" s="219">
        <f t="shared" si="75"/>
        <v>0</v>
      </c>
      <c r="P161" s="113">
        <f t="shared" si="75"/>
        <v>0</v>
      </c>
      <c r="Q161" s="113">
        <f t="shared" si="75"/>
        <v>0</v>
      </c>
      <c r="R161" s="113">
        <f t="shared" si="75"/>
        <v>0</v>
      </c>
    </row>
    <row r="162" spans="1:18" s="20" customFormat="1" ht="54" customHeight="1" hidden="1">
      <c r="A162" s="17"/>
      <c r="B162" s="17"/>
      <c r="C162" s="85" t="s">
        <v>476</v>
      </c>
      <c r="D162" s="50"/>
      <c r="E162" s="86" t="s">
        <v>478</v>
      </c>
      <c r="F162" s="97">
        <f>F163</f>
        <v>109</v>
      </c>
      <c r="G162" s="97">
        <f t="shared" si="74"/>
        <v>109</v>
      </c>
      <c r="H162" s="97">
        <f t="shared" si="74"/>
        <v>0</v>
      </c>
      <c r="I162" s="97">
        <f t="shared" si="74"/>
        <v>0</v>
      </c>
      <c r="J162" s="97">
        <f t="shared" si="74"/>
        <v>0</v>
      </c>
      <c r="K162" s="97">
        <f t="shared" si="74"/>
        <v>0</v>
      </c>
      <c r="L162" s="97">
        <f t="shared" si="74"/>
        <v>0</v>
      </c>
      <c r="M162" s="114">
        <f t="shared" si="74"/>
        <v>0</v>
      </c>
      <c r="N162" s="97">
        <f t="shared" si="74"/>
        <v>0</v>
      </c>
      <c r="O162" s="140">
        <f t="shared" si="74"/>
        <v>0</v>
      </c>
      <c r="P162" s="97">
        <f t="shared" si="74"/>
        <v>0</v>
      </c>
      <c r="Q162" s="97">
        <f t="shared" si="74"/>
        <v>0</v>
      </c>
      <c r="R162" s="97">
        <f t="shared" si="74"/>
        <v>0</v>
      </c>
    </row>
    <row r="163" spans="1:18" s="20" customFormat="1" ht="22.5" customHeight="1" hidden="1">
      <c r="A163" s="17"/>
      <c r="B163" s="17"/>
      <c r="C163" s="85"/>
      <c r="D163" s="50" t="s">
        <v>9</v>
      </c>
      <c r="E163" s="86" t="s">
        <v>39</v>
      </c>
      <c r="F163" s="97">
        <v>109</v>
      </c>
      <c r="G163" s="111">
        <f>F163+SUM(H163:R163)</f>
        <v>109</v>
      </c>
      <c r="H163" s="87"/>
      <c r="I163" s="87"/>
      <c r="J163" s="87"/>
      <c r="K163" s="87"/>
      <c r="L163" s="87"/>
      <c r="M163" s="89"/>
      <c r="N163" s="87"/>
      <c r="O163" s="62"/>
      <c r="P163" s="87"/>
      <c r="Q163" s="87"/>
      <c r="R163" s="87"/>
    </row>
    <row r="164" spans="1:18" s="20" customFormat="1" ht="55.5" customHeight="1" hidden="1">
      <c r="A164" s="17"/>
      <c r="B164" s="17"/>
      <c r="C164" s="85" t="s">
        <v>505</v>
      </c>
      <c r="D164" s="50"/>
      <c r="E164" s="168" t="s">
        <v>478</v>
      </c>
      <c r="F164" s="97">
        <f>F165</f>
        <v>0</v>
      </c>
      <c r="G164" s="97">
        <f aca="true" t="shared" si="76" ref="G164:R164">G165</f>
        <v>0</v>
      </c>
      <c r="H164" s="97">
        <f t="shared" si="76"/>
        <v>0</v>
      </c>
      <c r="I164" s="97">
        <f t="shared" si="76"/>
        <v>0</v>
      </c>
      <c r="J164" s="97">
        <f t="shared" si="76"/>
        <v>0</v>
      </c>
      <c r="K164" s="97">
        <f t="shared" si="76"/>
        <v>0</v>
      </c>
      <c r="L164" s="97">
        <f t="shared" si="76"/>
        <v>0</v>
      </c>
      <c r="M164" s="114">
        <f t="shared" si="76"/>
        <v>0</v>
      </c>
      <c r="N164" s="97">
        <f t="shared" si="76"/>
        <v>0</v>
      </c>
      <c r="O164" s="140">
        <f t="shared" si="76"/>
        <v>0</v>
      </c>
      <c r="P164" s="97">
        <f t="shared" si="76"/>
        <v>0</v>
      </c>
      <c r="Q164" s="97">
        <f t="shared" si="76"/>
        <v>0</v>
      </c>
      <c r="R164" s="97">
        <f t="shared" si="76"/>
        <v>0</v>
      </c>
    </row>
    <row r="165" spans="1:18" s="20" customFormat="1" ht="22.5" customHeight="1" hidden="1">
      <c r="A165" s="17"/>
      <c r="B165" s="17"/>
      <c r="C165" s="85"/>
      <c r="D165" s="50" t="s">
        <v>9</v>
      </c>
      <c r="E165" s="86" t="s">
        <v>39</v>
      </c>
      <c r="F165" s="97"/>
      <c r="G165" s="111">
        <f>F165+SUM(H165:R165)</f>
        <v>0</v>
      </c>
      <c r="H165" s="87"/>
      <c r="I165" s="87"/>
      <c r="J165" s="87"/>
      <c r="K165" s="87"/>
      <c r="L165" s="87"/>
      <c r="M165" s="89"/>
      <c r="N165" s="87"/>
      <c r="O165" s="62"/>
      <c r="P165" s="87"/>
      <c r="Q165" s="87"/>
      <c r="R165" s="87"/>
    </row>
    <row r="166" spans="1:18" s="20" customFormat="1" ht="52.5" customHeight="1" hidden="1">
      <c r="A166" s="17"/>
      <c r="B166" s="17"/>
      <c r="C166" s="85" t="s">
        <v>506</v>
      </c>
      <c r="D166" s="50"/>
      <c r="E166" s="168" t="s">
        <v>478</v>
      </c>
      <c r="F166" s="97">
        <f>F167</f>
        <v>0</v>
      </c>
      <c r="G166" s="97">
        <f aca="true" t="shared" si="77" ref="G166:R166">G167</f>
        <v>0</v>
      </c>
      <c r="H166" s="97">
        <f t="shared" si="77"/>
        <v>0</v>
      </c>
      <c r="I166" s="97">
        <f t="shared" si="77"/>
        <v>0</v>
      </c>
      <c r="J166" s="97">
        <f t="shared" si="77"/>
        <v>0</v>
      </c>
      <c r="K166" s="97">
        <f t="shared" si="77"/>
        <v>0</v>
      </c>
      <c r="L166" s="97">
        <f t="shared" si="77"/>
        <v>0</v>
      </c>
      <c r="M166" s="114">
        <f t="shared" si="77"/>
        <v>0</v>
      </c>
      <c r="N166" s="97">
        <f t="shared" si="77"/>
        <v>0</v>
      </c>
      <c r="O166" s="140">
        <f t="shared" si="77"/>
        <v>0</v>
      </c>
      <c r="P166" s="97">
        <f t="shared" si="77"/>
        <v>0</v>
      </c>
      <c r="Q166" s="97">
        <f t="shared" si="77"/>
        <v>0</v>
      </c>
      <c r="R166" s="97">
        <f t="shared" si="77"/>
        <v>0</v>
      </c>
    </row>
    <row r="167" spans="1:18" s="20" customFormat="1" ht="22.5" customHeight="1" hidden="1">
      <c r="A167" s="17"/>
      <c r="B167" s="17"/>
      <c r="C167" s="85"/>
      <c r="D167" s="50" t="s">
        <v>9</v>
      </c>
      <c r="E167" s="86" t="s">
        <v>39</v>
      </c>
      <c r="F167" s="97"/>
      <c r="G167" s="111">
        <f>F167+SUM(H167:R167)</f>
        <v>0</v>
      </c>
      <c r="H167" s="87"/>
      <c r="I167" s="87"/>
      <c r="J167" s="87"/>
      <c r="K167" s="87"/>
      <c r="L167" s="87"/>
      <c r="M167" s="89"/>
      <c r="N167" s="87"/>
      <c r="O167" s="62"/>
      <c r="P167" s="87"/>
      <c r="Q167" s="87"/>
      <c r="R167" s="87"/>
    </row>
    <row r="168" spans="1:18" s="20" customFormat="1" ht="27.75" customHeight="1" hidden="1">
      <c r="A168" s="17"/>
      <c r="B168" s="5" t="s">
        <v>60</v>
      </c>
      <c r="C168" s="5"/>
      <c r="D168" s="5"/>
      <c r="E168" s="13" t="s">
        <v>61</v>
      </c>
      <c r="F168" s="113">
        <f>F174+F169</f>
        <v>200.3</v>
      </c>
      <c r="G168" s="113">
        <f aca="true" t="shared" si="78" ref="G168:R168">G174+G169</f>
        <v>2526.1376</v>
      </c>
      <c r="H168" s="113">
        <f t="shared" si="78"/>
        <v>0</v>
      </c>
      <c r="I168" s="113">
        <f t="shared" si="78"/>
        <v>2325.8376</v>
      </c>
      <c r="J168" s="113">
        <f t="shared" si="78"/>
        <v>0</v>
      </c>
      <c r="K168" s="113">
        <f t="shared" si="78"/>
        <v>0</v>
      </c>
      <c r="L168" s="113">
        <f t="shared" si="78"/>
        <v>0</v>
      </c>
      <c r="M168" s="165">
        <f t="shared" si="78"/>
        <v>0</v>
      </c>
      <c r="N168" s="113">
        <f t="shared" si="78"/>
        <v>0</v>
      </c>
      <c r="O168" s="219">
        <f t="shared" si="78"/>
        <v>0</v>
      </c>
      <c r="P168" s="113">
        <f t="shared" si="78"/>
        <v>0</v>
      </c>
      <c r="Q168" s="113">
        <f t="shared" si="78"/>
        <v>0</v>
      </c>
      <c r="R168" s="113">
        <f t="shared" si="78"/>
        <v>0</v>
      </c>
    </row>
    <row r="169" spans="1:18" s="20" customFormat="1" ht="27.75" customHeight="1" hidden="1">
      <c r="A169" s="17"/>
      <c r="B169" s="11" t="s">
        <v>62</v>
      </c>
      <c r="C169" s="85"/>
      <c r="D169" s="50"/>
      <c r="E169" s="138" t="s">
        <v>63</v>
      </c>
      <c r="F169" s="113">
        <f>F170</f>
        <v>0</v>
      </c>
      <c r="G169" s="113">
        <f aca="true" t="shared" si="79" ref="G169:R172">G170</f>
        <v>665.02467</v>
      </c>
      <c r="H169" s="113">
        <f t="shared" si="79"/>
        <v>0</v>
      </c>
      <c r="I169" s="113">
        <f t="shared" si="79"/>
        <v>665.02467</v>
      </c>
      <c r="J169" s="113">
        <f t="shared" si="79"/>
        <v>0</v>
      </c>
      <c r="K169" s="113">
        <f t="shared" si="79"/>
        <v>0</v>
      </c>
      <c r="L169" s="113">
        <f t="shared" si="79"/>
        <v>0</v>
      </c>
      <c r="M169" s="165">
        <f t="shared" si="79"/>
        <v>0</v>
      </c>
      <c r="N169" s="113">
        <f t="shared" si="79"/>
        <v>0</v>
      </c>
      <c r="O169" s="219">
        <f t="shared" si="79"/>
        <v>0</v>
      </c>
      <c r="P169" s="113">
        <f t="shared" si="79"/>
        <v>0</v>
      </c>
      <c r="Q169" s="113">
        <f t="shared" si="79"/>
        <v>0</v>
      </c>
      <c r="R169" s="113">
        <f t="shared" si="79"/>
        <v>0</v>
      </c>
    </row>
    <row r="170" spans="1:18" s="20" customFormat="1" ht="54" customHeight="1" hidden="1">
      <c r="A170" s="17"/>
      <c r="B170" s="5"/>
      <c r="C170" s="82" t="s">
        <v>262</v>
      </c>
      <c r="D170" s="11"/>
      <c r="E170" s="79" t="s">
        <v>121</v>
      </c>
      <c r="F170" s="113">
        <f>F171</f>
        <v>0</v>
      </c>
      <c r="G170" s="113">
        <f t="shared" si="79"/>
        <v>665.02467</v>
      </c>
      <c r="H170" s="113">
        <f t="shared" si="79"/>
        <v>0</v>
      </c>
      <c r="I170" s="113">
        <f t="shared" si="79"/>
        <v>665.02467</v>
      </c>
      <c r="J170" s="113">
        <f t="shared" si="79"/>
        <v>0</v>
      </c>
      <c r="K170" s="113">
        <f t="shared" si="79"/>
        <v>0</v>
      </c>
      <c r="L170" s="113">
        <f t="shared" si="79"/>
        <v>0</v>
      </c>
      <c r="M170" s="113">
        <f t="shared" si="79"/>
        <v>0</v>
      </c>
      <c r="N170" s="113">
        <f t="shared" si="79"/>
        <v>0</v>
      </c>
      <c r="O170" s="113">
        <f t="shared" si="79"/>
        <v>0</v>
      </c>
      <c r="P170" s="113">
        <f t="shared" si="79"/>
        <v>0</v>
      </c>
      <c r="Q170" s="113">
        <f t="shared" si="79"/>
        <v>0</v>
      </c>
      <c r="R170" s="113">
        <f t="shared" si="79"/>
        <v>0</v>
      </c>
    </row>
    <row r="171" spans="1:18" s="20" customFormat="1" ht="27.75" customHeight="1" hidden="1">
      <c r="A171" s="17"/>
      <c r="B171" s="5"/>
      <c r="C171" s="100" t="s">
        <v>263</v>
      </c>
      <c r="D171" s="117"/>
      <c r="E171" s="80" t="s">
        <v>265</v>
      </c>
      <c r="F171" s="113">
        <f>F172</f>
        <v>0</v>
      </c>
      <c r="G171" s="97">
        <f t="shared" si="79"/>
        <v>665.02467</v>
      </c>
      <c r="H171" s="97">
        <f t="shared" si="79"/>
        <v>0</v>
      </c>
      <c r="I171" s="97">
        <f t="shared" si="79"/>
        <v>665.02467</v>
      </c>
      <c r="J171" s="113">
        <f t="shared" si="79"/>
        <v>0</v>
      </c>
      <c r="K171" s="113">
        <f t="shared" si="79"/>
        <v>0</v>
      </c>
      <c r="L171" s="113">
        <f t="shared" si="79"/>
        <v>0</v>
      </c>
      <c r="M171" s="113">
        <f t="shared" si="79"/>
        <v>0</v>
      </c>
      <c r="N171" s="113">
        <f t="shared" si="79"/>
        <v>0</v>
      </c>
      <c r="O171" s="113">
        <f t="shared" si="79"/>
        <v>0</v>
      </c>
      <c r="P171" s="113">
        <f t="shared" si="79"/>
        <v>0</v>
      </c>
      <c r="Q171" s="113">
        <f t="shared" si="79"/>
        <v>0</v>
      </c>
      <c r="R171" s="113">
        <f t="shared" si="79"/>
        <v>0</v>
      </c>
    </row>
    <row r="172" spans="1:18" s="20" customFormat="1" ht="38.25" customHeight="1" hidden="1">
      <c r="A172" s="17"/>
      <c r="B172" s="5"/>
      <c r="C172" s="85" t="s">
        <v>595</v>
      </c>
      <c r="D172" s="50"/>
      <c r="E172" s="86" t="s">
        <v>449</v>
      </c>
      <c r="F172" s="113">
        <f>F173</f>
        <v>0</v>
      </c>
      <c r="G172" s="97">
        <f t="shared" si="79"/>
        <v>665.02467</v>
      </c>
      <c r="H172" s="97">
        <f t="shared" si="79"/>
        <v>0</v>
      </c>
      <c r="I172" s="97">
        <f t="shared" si="79"/>
        <v>665.02467</v>
      </c>
      <c r="J172" s="113">
        <f t="shared" si="79"/>
        <v>0</v>
      </c>
      <c r="K172" s="113">
        <f t="shared" si="79"/>
        <v>0</v>
      </c>
      <c r="L172" s="113">
        <f t="shared" si="79"/>
        <v>0</v>
      </c>
      <c r="M172" s="113">
        <f t="shared" si="79"/>
        <v>0</v>
      </c>
      <c r="N172" s="113">
        <f t="shared" si="79"/>
        <v>0</v>
      </c>
      <c r="O172" s="113">
        <f t="shared" si="79"/>
        <v>0</v>
      </c>
      <c r="P172" s="113">
        <f t="shared" si="79"/>
        <v>0</v>
      </c>
      <c r="Q172" s="113">
        <f t="shared" si="79"/>
        <v>0</v>
      </c>
      <c r="R172" s="113">
        <f t="shared" si="79"/>
        <v>0</v>
      </c>
    </row>
    <row r="173" spans="1:18" s="20" customFormat="1" ht="27.75" customHeight="1" hidden="1">
      <c r="A173" s="17"/>
      <c r="B173" s="5"/>
      <c r="C173" s="85"/>
      <c r="D173" s="50" t="s">
        <v>3</v>
      </c>
      <c r="E173" s="86" t="s">
        <v>98</v>
      </c>
      <c r="F173" s="113"/>
      <c r="G173" s="111">
        <f>F173+SUM(H173:R173)</f>
        <v>665.02467</v>
      </c>
      <c r="H173" s="97"/>
      <c r="I173" s="97">
        <f>16.5+149.78742+498.73725</f>
        <v>665.02467</v>
      </c>
      <c r="J173" s="97"/>
      <c r="K173" s="97"/>
      <c r="L173" s="97"/>
      <c r="M173" s="114"/>
      <c r="N173" s="113"/>
      <c r="O173" s="219"/>
      <c r="P173" s="97"/>
      <c r="Q173" s="97"/>
      <c r="R173" s="97"/>
    </row>
    <row r="174" spans="1:18" s="20" customFormat="1" ht="27.75" customHeight="1" hidden="1">
      <c r="A174" s="17"/>
      <c r="B174" s="5" t="s">
        <v>78</v>
      </c>
      <c r="C174" s="18"/>
      <c r="D174" s="18"/>
      <c r="E174" s="13" t="s">
        <v>79</v>
      </c>
      <c r="F174" s="113">
        <f>F175+F182</f>
        <v>200.3</v>
      </c>
      <c r="G174" s="113">
        <f aca="true" t="shared" si="80" ref="G174:R174">G175+G182</f>
        <v>1861.11293</v>
      </c>
      <c r="H174" s="113">
        <f t="shared" si="80"/>
        <v>0</v>
      </c>
      <c r="I174" s="113">
        <f t="shared" si="80"/>
        <v>1660.81293</v>
      </c>
      <c r="J174" s="113">
        <f t="shared" si="80"/>
        <v>0</v>
      </c>
      <c r="K174" s="113">
        <f t="shared" si="80"/>
        <v>0</v>
      </c>
      <c r="L174" s="113">
        <f t="shared" si="80"/>
        <v>0</v>
      </c>
      <c r="M174" s="165">
        <f t="shared" si="80"/>
        <v>0</v>
      </c>
      <c r="N174" s="113">
        <f t="shared" si="80"/>
        <v>0</v>
      </c>
      <c r="O174" s="219">
        <f t="shared" si="80"/>
        <v>0</v>
      </c>
      <c r="P174" s="113">
        <f t="shared" si="80"/>
        <v>0</v>
      </c>
      <c r="Q174" s="113">
        <f t="shared" si="80"/>
        <v>0</v>
      </c>
      <c r="R174" s="113">
        <f t="shared" si="80"/>
        <v>0</v>
      </c>
    </row>
    <row r="175" spans="1:18" s="20" customFormat="1" ht="55.5" customHeight="1" hidden="1">
      <c r="A175" s="17"/>
      <c r="B175" s="17"/>
      <c r="C175" s="82" t="s">
        <v>262</v>
      </c>
      <c r="D175" s="11"/>
      <c r="E175" s="79" t="s">
        <v>121</v>
      </c>
      <c r="F175" s="113">
        <f>F176</f>
        <v>200</v>
      </c>
      <c r="G175" s="113">
        <f aca="true" t="shared" si="81" ref="G175:O175">G176</f>
        <v>1360.91293</v>
      </c>
      <c r="H175" s="113">
        <f t="shared" si="81"/>
        <v>0</v>
      </c>
      <c r="I175" s="113">
        <f t="shared" si="81"/>
        <v>1160.91293</v>
      </c>
      <c r="J175" s="113">
        <f t="shared" si="81"/>
        <v>0</v>
      </c>
      <c r="K175" s="113">
        <f t="shared" si="81"/>
        <v>0</v>
      </c>
      <c r="L175" s="113">
        <f t="shared" si="81"/>
        <v>0</v>
      </c>
      <c r="M175" s="165">
        <f t="shared" si="81"/>
        <v>0</v>
      </c>
      <c r="N175" s="113">
        <f t="shared" si="81"/>
        <v>0</v>
      </c>
      <c r="O175" s="219">
        <f t="shared" si="81"/>
        <v>0</v>
      </c>
      <c r="P175" s="87"/>
      <c r="Q175" s="87"/>
      <c r="R175" s="87"/>
    </row>
    <row r="176" spans="1:18" s="20" customFormat="1" ht="27.75" customHeight="1" hidden="1">
      <c r="A176" s="17"/>
      <c r="B176" s="17"/>
      <c r="C176" s="100" t="s">
        <v>263</v>
      </c>
      <c r="D176" s="117"/>
      <c r="E176" s="80" t="s">
        <v>265</v>
      </c>
      <c r="F176" s="97">
        <f>F179+F177</f>
        <v>200</v>
      </c>
      <c r="G176" s="97">
        <f aca="true" t="shared" si="82" ref="G176:O176">G179+G177</f>
        <v>1360.91293</v>
      </c>
      <c r="H176" s="97">
        <f t="shared" si="82"/>
        <v>0</v>
      </c>
      <c r="I176" s="97">
        <f t="shared" si="82"/>
        <v>1160.91293</v>
      </c>
      <c r="J176" s="97">
        <f t="shared" si="82"/>
        <v>0</v>
      </c>
      <c r="K176" s="97">
        <f t="shared" si="82"/>
        <v>0</v>
      </c>
      <c r="L176" s="97">
        <f t="shared" si="82"/>
        <v>0</v>
      </c>
      <c r="M176" s="114">
        <f t="shared" si="82"/>
        <v>0</v>
      </c>
      <c r="N176" s="97">
        <f t="shared" si="82"/>
        <v>0</v>
      </c>
      <c r="O176" s="140">
        <f t="shared" si="82"/>
        <v>0</v>
      </c>
      <c r="P176" s="97">
        <f>P179+P177</f>
        <v>0</v>
      </c>
      <c r="Q176" s="97">
        <f>Q179+Q177</f>
        <v>0</v>
      </c>
      <c r="R176" s="97">
        <f>R179+R177</f>
        <v>0</v>
      </c>
    </row>
    <row r="177" spans="1:18" s="20" customFormat="1" ht="53.25" customHeight="1" hidden="1">
      <c r="A177" s="17"/>
      <c r="B177" s="17"/>
      <c r="C177" s="85" t="s">
        <v>595</v>
      </c>
      <c r="D177" s="50"/>
      <c r="E177" s="86" t="s">
        <v>449</v>
      </c>
      <c r="F177" s="97">
        <f>F178</f>
        <v>0</v>
      </c>
      <c r="G177" s="97">
        <f aca="true" t="shared" si="83" ref="G177:O177">G178</f>
        <v>1360.91293</v>
      </c>
      <c r="H177" s="97">
        <f t="shared" si="83"/>
        <v>0</v>
      </c>
      <c r="I177" s="97">
        <f t="shared" si="83"/>
        <v>1360.91293</v>
      </c>
      <c r="J177" s="97">
        <f t="shared" si="83"/>
        <v>0</v>
      </c>
      <c r="K177" s="97">
        <f t="shared" si="83"/>
        <v>0</v>
      </c>
      <c r="L177" s="97">
        <f t="shared" si="83"/>
        <v>0</v>
      </c>
      <c r="M177" s="114">
        <f t="shared" si="83"/>
        <v>0</v>
      </c>
      <c r="N177" s="97">
        <f t="shared" si="83"/>
        <v>0</v>
      </c>
      <c r="O177" s="140">
        <f t="shared" si="83"/>
        <v>0</v>
      </c>
      <c r="P177" s="87"/>
      <c r="Q177" s="87"/>
      <c r="R177" s="87"/>
    </row>
    <row r="178" spans="1:18" s="20" customFormat="1" ht="27.75" customHeight="1" hidden="1">
      <c r="A178" s="17"/>
      <c r="B178" s="17"/>
      <c r="C178" s="85"/>
      <c r="D178" s="50" t="s">
        <v>3</v>
      </c>
      <c r="E178" s="86" t="s">
        <v>98</v>
      </c>
      <c r="F178" s="97"/>
      <c r="G178" s="111">
        <f>F178+SUM(H178:R178)</f>
        <v>1360.91293</v>
      </c>
      <c r="H178" s="111"/>
      <c r="I178" s="111">
        <f>183.5+276.65318+900.75975</f>
        <v>1360.91293</v>
      </c>
      <c r="J178" s="111"/>
      <c r="K178" s="111"/>
      <c r="L178" s="87"/>
      <c r="M178" s="89"/>
      <c r="N178" s="87"/>
      <c r="O178" s="62"/>
      <c r="P178" s="87"/>
      <c r="Q178" s="87"/>
      <c r="R178" s="87"/>
    </row>
    <row r="179" spans="1:18" s="20" customFormat="1" ht="45" customHeight="1" hidden="1">
      <c r="A179" s="17"/>
      <c r="B179" s="17"/>
      <c r="C179" s="85" t="s">
        <v>448</v>
      </c>
      <c r="D179" s="50"/>
      <c r="E179" s="72" t="s">
        <v>449</v>
      </c>
      <c r="F179" s="97">
        <f>F180+F181</f>
        <v>200</v>
      </c>
      <c r="G179" s="97">
        <f aca="true" t="shared" si="84" ref="G179:O179">G180+G181</f>
        <v>0</v>
      </c>
      <c r="H179" s="97">
        <f t="shared" si="84"/>
        <v>0</v>
      </c>
      <c r="I179" s="97">
        <f t="shared" si="84"/>
        <v>-200</v>
      </c>
      <c r="J179" s="97">
        <f t="shared" si="84"/>
        <v>0</v>
      </c>
      <c r="K179" s="97">
        <f t="shared" si="84"/>
        <v>0</v>
      </c>
      <c r="L179" s="97">
        <f t="shared" si="84"/>
        <v>0</v>
      </c>
      <c r="M179" s="114">
        <f t="shared" si="84"/>
        <v>0</v>
      </c>
      <c r="N179" s="97">
        <f t="shared" si="84"/>
        <v>0</v>
      </c>
      <c r="O179" s="140">
        <f t="shared" si="84"/>
        <v>0</v>
      </c>
      <c r="P179" s="87"/>
      <c r="Q179" s="87"/>
      <c r="R179" s="87"/>
    </row>
    <row r="180" spans="1:18" s="20" customFormat="1" ht="27.75" customHeight="1" hidden="1">
      <c r="A180" s="17"/>
      <c r="B180" s="17"/>
      <c r="C180" s="85"/>
      <c r="D180" s="50" t="s">
        <v>3</v>
      </c>
      <c r="E180" s="86" t="s">
        <v>98</v>
      </c>
      <c r="F180" s="97">
        <v>200</v>
      </c>
      <c r="G180" s="111">
        <f>F180+SUM(H180:R180)</f>
        <v>0</v>
      </c>
      <c r="H180" s="87"/>
      <c r="I180" s="87">
        <v>-200</v>
      </c>
      <c r="J180" s="87"/>
      <c r="K180" s="88"/>
      <c r="L180" s="87"/>
      <c r="M180" s="89"/>
      <c r="N180" s="87"/>
      <c r="O180" s="62"/>
      <c r="P180" s="87"/>
      <c r="Q180" s="87"/>
      <c r="R180" s="87"/>
    </row>
    <row r="181" spans="1:18" s="20" customFormat="1" ht="27.75" customHeight="1" hidden="1">
      <c r="A181" s="17"/>
      <c r="B181" s="17"/>
      <c r="C181" s="85"/>
      <c r="D181" s="50" t="s">
        <v>11</v>
      </c>
      <c r="E181" s="86" t="s">
        <v>12</v>
      </c>
      <c r="F181" s="97"/>
      <c r="G181" s="111">
        <f>F181+SUM(H181:R181)</f>
        <v>0</v>
      </c>
      <c r="H181" s="87"/>
      <c r="I181" s="87"/>
      <c r="J181" s="87"/>
      <c r="K181" s="88"/>
      <c r="L181" s="87"/>
      <c r="M181" s="89"/>
      <c r="N181" s="87"/>
      <c r="O181" s="62"/>
      <c r="P181" s="87"/>
      <c r="Q181" s="87"/>
      <c r="R181" s="87"/>
    </row>
    <row r="182" spans="1:18" s="20" customFormat="1" ht="27.75" customHeight="1" hidden="1">
      <c r="A182" s="17"/>
      <c r="B182" s="17"/>
      <c r="C182" s="82" t="s">
        <v>416</v>
      </c>
      <c r="D182" s="11"/>
      <c r="E182" s="102" t="s">
        <v>143</v>
      </c>
      <c r="F182" s="113">
        <f>F183+F185</f>
        <v>0.3</v>
      </c>
      <c r="G182" s="113">
        <f aca="true" t="shared" si="85" ref="G182:R182">G183+G185</f>
        <v>500.2</v>
      </c>
      <c r="H182" s="113">
        <f t="shared" si="85"/>
        <v>0</v>
      </c>
      <c r="I182" s="113">
        <f t="shared" si="85"/>
        <v>499.9</v>
      </c>
      <c r="J182" s="113">
        <f t="shared" si="85"/>
        <v>0</v>
      </c>
      <c r="K182" s="113">
        <f t="shared" si="85"/>
        <v>0</v>
      </c>
      <c r="L182" s="113">
        <f t="shared" si="85"/>
        <v>0</v>
      </c>
      <c r="M182" s="113">
        <f t="shared" si="85"/>
        <v>0</v>
      </c>
      <c r="N182" s="113">
        <f t="shared" si="85"/>
        <v>0</v>
      </c>
      <c r="O182" s="113">
        <f t="shared" si="85"/>
        <v>0</v>
      </c>
      <c r="P182" s="113">
        <f t="shared" si="85"/>
        <v>0</v>
      </c>
      <c r="Q182" s="113">
        <f t="shared" si="85"/>
        <v>0</v>
      </c>
      <c r="R182" s="113">
        <f t="shared" si="85"/>
        <v>0</v>
      </c>
    </row>
    <row r="183" spans="1:18" s="20" customFormat="1" ht="24.75" customHeight="1" hidden="1">
      <c r="A183" s="17"/>
      <c r="B183" s="17"/>
      <c r="C183" s="85" t="s">
        <v>596</v>
      </c>
      <c r="D183" s="50"/>
      <c r="E183" s="86" t="s">
        <v>521</v>
      </c>
      <c r="F183" s="97">
        <f>F184</f>
        <v>0</v>
      </c>
      <c r="G183" s="97">
        <f aca="true" t="shared" si="86" ref="G183:R183">G184</f>
        <v>500.2</v>
      </c>
      <c r="H183" s="97">
        <f t="shared" si="86"/>
        <v>0</v>
      </c>
      <c r="I183" s="97">
        <f t="shared" si="86"/>
        <v>500.2</v>
      </c>
      <c r="J183" s="113">
        <f t="shared" si="86"/>
        <v>0</v>
      </c>
      <c r="K183" s="113">
        <f t="shared" si="86"/>
        <v>0</v>
      </c>
      <c r="L183" s="113">
        <f t="shared" si="86"/>
        <v>0</v>
      </c>
      <c r="M183" s="113">
        <f t="shared" si="86"/>
        <v>0</v>
      </c>
      <c r="N183" s="113">
        <f t="shared" si="86"/>
        <v>0</v>
      </c>
      <c r="O183" s="113">
        <f t="shared" si="86"/>
        <v>0</v>
      </c>
      <c r="P183" s="113">
        <f t="shared" si="86"/>
        <v>0</v>
      </c>
      <c r="Q183" s="113">
        <f t="shared" si="86"/>
        <v>0</v>
      </c>
      <c r="R183" s="113">
        <f t="shared" si="86"/>
        <v>0</v>
      </c>
    </row>
    <row r="184" spans="1:18" s="20" customFormat="1" ht="27.75" customHeight="1" hidden="1">
      <c r="A184" s="17"/>
      <c r="B184" s="17"/>
      <c r="C184" s="82"/>
      <c r="D184" s="50" t="s">
        <v>3</v>
      </c>
      <c r="E184" s="86" t="s">
        <v>98</v>
      </c>
      <c r="F184" s="97"/>
      <c r="G184" s="111">
        <f>F184+SUM(H184:R184)</f>
        <v>500.2</v>
      </c>
      <c r="H184" s="97"/>
      <c r="I184" s="97">
        <f>0.3+450+49.9</f>
        <v>500.2</v>
      </c>
      <c r="J184" s="113"/>
      <c r="K184" s="113"/>
      <c r="L184" s="113"/>
      <c r="M184" s="113"/>
      <c r="N184" s="113"/>
      <c r="O184" s="219"/>
      <c r="P184" s="113"/>
      <c r="Q184" s="113"/>
      <c r="R184" s="113"/>
    </row>
    <row r="185" spans="1:18" s="20" customFormat="1" ht="27.75" customHeight="1" hidden="1">
      <c r="A185" s="17"/>
      <c r="B185" s="17"/>
      <c r="C185" s="85" t="s">
        <v>520</v>
      </c>
      <c r="D185" s="50"/>
      <c r="E185" s="86" t="s">
        <v>521</v>
      </c>
      <c r="F185" s="97">
        <f>F186</f>
        <v>0.3</v>
      </c>
      <c r="G185" s="97">
        <f aca="true" t="shared" si="87" ref="G185:R185">G186</f>
        <v>0</v>
      </c>
      <c r="H185" s="97">
        <f t="shared" si="87"/>
        <v>0</v>
      </c>
      <c r="I185" s="97">
        <f t="shared" si="87"/>
        <v>-0.3</v>
      </c>
      <c r="J185" s="97">
        <f t="shared" si="87"/>
        <v>0</v>
      </c>
      <c r="K185" s="97">
        <f t="shared" si="87"/>
        <v>0</v>
      </c>
      <c r="L185" s="97">
        <f t="shared" si="87"/>
        <v>0</v>
      </c>
      <c r="M185" s="114">
        <f t="shared" si="87"/>
        <v>0</v>
      </c>
      <c r="N185" s="97">
        <f t="shared" si="87"/>
        <v>0</v>
      </c>
      <c r="O185" s="140">
        <f t="shared" si="87"/>
        <v>0</v>
      </c>
      <c r="P185" s="97">
        <f t="shared" si="87"/>
        <v>0</v>
      </c>
      <c r="Q185" s="97">
        <f t="shared" si="87"/>
        <v>0</v>
      </c>
      <c r="R185" s="97">
        <f t="shared" si="87"/>
        <v>0</v>
      </c>
    </row>
    <row r="186" spans="1:18" s="20" customFormat="1" ht="27.75" customHeight="1" hidden="1">
      <c r="A186" s="17"/>
      <c r="B186" s="17"/>
      <c r="C186" s="85"/>
      <c r="D186" s="50" t="s">
        <v>3</v>
      </c>
      <c r="E186" s="86" t="s">
        <v>98</v>
      </c>
      <c r="F186" s="97">
        <v>0.3</v>
      </c>
      <c r="G186" s="111">
        <f>F186+SUM(H186:R186)</f>
        <v>0</v>
      </c>
      <c r="H186" s="87"/>
      <c r="I186" s="87">
        <v>-0.3</v>
      </c>
      <c r="J186" s="87"/>
      <c r="K186" s="88"/>
      <c r="L186" s="87"/>
      <c r="M186" s="89"/>
      <c r="N186" s="87"/>
      <c r="O186" s="62"/>
      <c r="P186" s="87"/>
      <c r="Q186" s="87"/>
      <c r="R186" s="87"/>
    </row>
    <row r="187" spans="1:18" s="20" customFormat="1" ht="20.25" customHeight="1" hidden="1">
      <c r="A187" s="17"/>
      <c r="B187" s="17"/>
      <c r="C187" s="85" t="s">
        <v>528</v>
      </c>
      <c r="D187" s="50"/>
      <c r="E187" s="86" t="s">
        <v>521</v>
      </c>
      <c r="F187" s="97">
        <f>F188</f>
        <v>0</v>
      </c>
      <c r="G187" s="97">
        <f aca="true" t="shared" si="88" ref="G187:R187">G188</f>
        <v>0</v>
      </c>
      <c r="H187" s="97">
        <f t="shared" si="88"/>
        <v>0</v>
      </c>
      <c r="I187" s="97">
        <f t="shared" si="88"/>
        <v>0</v>
      </c>
      <c r="J187" s="97">
        <f t="shared" si="88"/>
        <v>0</v>
      </c>
      <c r="K187" s="97">
        <f t="shared" si="88"/>
        <v>0</v>
      </c>
      <c r="L187" s="97">
        <f t="shared" si="88"/>
        <v>0</v>
      </c>
      <c r="M187" s="97">
        <f t="shared" si="88"/>
        <v>0</v>
      </c>
      <c r="N187" s="97">
        <f t="shared" si="88"/>
        <v>0</v>
      </c>
      <c r="O187" s="140">
        <f t="shared" si="88"/>
        <v>0</v>
      </c>
      <c r="P187" s="97">
        <f t="shared" si="88"/>
        <v>0</v>
      </c>
      <c r="Q187" s="97">
        <f t="shared" si="88"/>
        <v>0</v>
      </c>
      <c r="R187" s="97">
        <f t="shared" si="88"/>
        <v>0</v>
      </c>
    </row>
    <row r="188" spans="1:18" s="20" customFormat="1" ht="23.25" customHeight="1" hidden="1">
      <c r="A188" s="17"/>
      <c r="B188" s="17"/>
      <c r="C188" s="85"/>
      <c r="D188" s="50" t="s">
        <v>3</v>
      </c>
      <c r="E188" s="86" t="s">
        <v>98</v>
      </c>
      <c r="F188" s="97"/>
      <c r="G188" s="111">
        <f>F188+SUM(H188:R188)</f>
        <v>0</v>
      </c>
      <c r="H188" s="87"/>
      <c r="I188" s="87"/>
      <c r="J188" s="87"/>
      <c r="K188" s="88"/>
      <c r="L188" s="87"/>
      <c r="M188" s="89"/>
      <c r="N188" s="87"/>
      <c r="O188" s="62"/>
      <c r="P188" s="87"/>
      <c r="Q188" s="87"/>
      <c r="R188" s="87"/>
    </row>
    <row r="189" spans="1:18" ht="12" hidden="1">
      <c r="A189" s="5"/>
      <c r="B189" s="5" t="s">
        <v>52</v>
      </c>
      <c r="C189" s="16"/>
      <c r="D189" s="5"/>
      <c r="E189" s="13" t="s">
        <v>53</v>
      </c>
      <c r="F189" s="145">
        <f aca="true" t="shared" si="89" ref="F189:R189">F190+F194</f>
        <v>1063.8</v>
      </c>
      <c r="G189" s="145">
        <f t="shared" si="89"/>
        <v>1330.6717099999998</v>
      </c>
      <c r="H189" s="24">
        <f t="shared" si="89"/>
        <v>0</v>
      </c>
      <c r="I189" s="24">
        <f t="shared" si="89"/>
        <v>0</v>
      </c>
      <c r="J189" s="24">
        <f t="shared" si="89"/>
        <v>266.87171</v>
      </c>
      <c r="K189" s="24">
        <f t="shared" si="89"/>
        <v>0</v>
      </c>
      <c r="L189" s="24">
        <f t="shared" si="89"/>
        <v>0</v>
      </c>
      <c r="M189" s="193">
        <f t="shared" si="89"/>
        <v>0</v>
      </c>
      <c r="N189" s="24">
        <f t="shared" si="89"/>
        <v>0</v>
      </c>
      <c r="O189" s="224">
        <f t="shared" si="89"/>
        <v>0</v>
      </c>
      <c r="P189" s="24">
        <f t="shared" si="89"/>
        <v>0</v>
      </c>
      <c r="Q189" s="24">
        <f t="shared" si="89"/>
        <v>0</v>
      </c>
      <c r="R189" s="24">
        <f t="shared" si="89"/>
        <v>0</v>
      </c>
    </row>
    <row r="190" spans="1:18" ht="12" hidden="1">
      <c r="A190" s="5"/>
      <c r="B190" s="5" t="s">
        <v>150</v>
      </c>
      <c r="C190" s="16"/>
      <c r="D190" s="5"/>
      <c r="E190" s="13" t="s">
        <v>149</v>
      </c>
      <c r="F190" s="145">
        <f>F191</f>
        <v>263.8</v>
      </c>
      <c r="G190" s="145">
        <f aca="true" t="shared" si="90" ref="G190:R190">G191</f>
        <v>263.8</v>
      </c>
      <c r="H190" s="24">
        <f t="shared" si="90"/>
        <v>0</v>
      </c>
      <c r="I190" s="24">
        <f t="shared" si="90"/>
        <v>0</v>
      </c>
      <c r="J190" s="24">
        <f t="shared" si="90"/>
        <v>0</v>
      </c>
      <c r="K190" s="24">
        <f t="shared" si="90"/>
        <v>0</v>
      </c>
      <c r="L190" s="24">
        <f t="shared" si="90"/>
        <v>0</v>
      </c>
      <c r="M190" s="193">
        <f t="shared" si="90"/>
        <v>0</v>
      </c>
      <c r="N190" s="24">
        <f t="shared" si="90"/>
        <v>0</v>
      </c>
      <c r="O190" s="224">
        <f t="shared" si="90"/>
        <v>0</v>
      </c>
      <c r="P190" s="24">
        <f t="shared" si="90"/>
        <v>0</v>
      </c>
      <c r="Q190" s="24">
        <f t="shared" si="90"/>
        <v>0</v>
      </c>
      <c r="R190" s="24">
        <f t="shared" si="90"/>
        <v>0</v>
      </c>
    </row>
    <row r="191" spans="1:18" ht="12.75" hidden="1">
      <c r="A191" s="5"/>
      <c r="B191" s="5"/>
      <c r="C191" s="82" t="s">
        <v>423</v>
      </c>
      <c r="D191" s="11"/>
      <c r="E191" s="136" t="s">
        <v>146</v>
      </c>
      <c r="F191" s="113">
        <f>F192</f>
        <v>263.8</v>
      </c>
      <c r="G191" s="113">
        <f aca="true" t="shared" si="91" ref="G191:R192">G192</f>
        <v>263.8</v>
      </c>
      <c r="H191" s="91">
        <f t="shared" si="91"/>
        <v>0</v>
      </c>
      <c r="I191" s="91">
        <f t="shared" si="91"/>
        <v>0</v>
      </c>
      <c r="J191" s="91">
        <f t="shared" si="91"/>
        <v>0</v>
      </c>
      <c r="K191" s="91">
        <f t="shared" si="91"/>
        <v>0</v>
      </c>
      <c r="L191" s="91">
        <f t="shared" si="91"/>
        <v>0</v>
      </c>
      <c r="M191" s="95">
        <f t="shared" si="91"/>
        <v>0</v>
      </c>
      <c r="N191" s="91">
        <f t="shared" si="91"/>
        <v>0</v>
      </c>
      <c r="O191" s="61">
        <f t="shared" si="91"/>
        <v>0</v>
      </c>
      <c r="P191" s="91">
        <f t="shared" si="91"/>
        <v>0</v>
      </c>
      <c r="Q191" s="91">
        <f t="shared" si="91"/>
        <v>0</v>
      </c>
      <c r="R191" s="91">
        <f t="shared" si="91"/>
        <v>0</v>
      </c>
    </row>
    <row r="192" spans="1:18" ht="51" hidden="1">
      <c r="A192" s="17"/>
      <c r="B192" s="17"/>
      <c r="C192" s="85" t="s">
        <v>428</v>
      </c>
      <c r="D192" s="50"/>
      <c r="E192" s="93" t="s">
        <v>147</v>
      </c>
      <c r="F192" s="97">
        <f>F193</f>
        <v>263.8</v>
      </c>
      <c r="G192" s="97">
        <f t="shared" si="91"/>
        <v>263.8</v>
      </c>
      <c r="H192" s="87">
        <f t="shared" si="91"/>
        <v>0</v>
      </c>
      <c r="I192" s="87">
        <f t="shared" si="91"/>
        <v>0</v>
      </c>
      <c r="J192" s="87">
        <f t="shared" si="91"/>
        <v>0</v>
      </c>
      <c r="K192" s="87">
        <f t="shared" si="91"/>
        <v>0</v>
      </c>
      <c r="L192" s="87">
        <f t="shared" si="91"/>
        <v>0</v>
      </c>
      <c r="M192" s="89">
        <f t="shared" si="91"/>
        <v>0</v>
      </c>
      <c r="N192" s="87">
        <f t="shared" si="91"/>
        <v>0</v>
      </c>
      <c r="O192" s="62">
        <f t="shared" si="91"/>
        <v>0</v>
      </c>
      <c r="P192" s="87">
        <f t="shared" si="91"/>
        <v>0</v>
      </c>
      <c r="Q192" s="87">
        <f t="shared" si="91"/>
        <v>0</v>
      </c>
      <c r="R192" s="87">
        <f t="shared" si="91"/>
        <v>0</v>
      </c>
    </row>
    <row r="193" spans="1:18" ht="12.75" hidden="1">
      <c r="A193" s="17"/>
      <c r="B193" s="17"/>
      <c r="C193" s="85"/>
      <c r="D193" s="50" t="s">
        <v>6</v>
      </c>
      <c r="E193" s="86" t="s">
        <v>7</v>
      </c>
      <c r="F193" s="97">
        <v>263.8</v>
      </c>
      <c r="G193" s="111">
        <f>F193+SUM(H193:R193)</f>
        <v>263.8</v>
      </c>
      <c r="H193" s="87"/>
      <c r="I193" s="87"/>
      <c r="J193" s="88"/>
      <c r="K193" s="88"/>
      <c r="L193" s="87"/>
      <c r="M193" s="89"/>
      <c r="N193" s="87"/>
      <c r="O193" s="62"/>
      <c r="P193" s="87"/>
      <c r="Q193" s="87"/>
      <c r="R193" s="87"/>
    </row>
    <row r="194" spans="1:18" ht="12" hidden="1">
      <c r="A194" s="17"/>
      <c r="B194" s="5" t="s">
        <v>54</v>
      </c>
      <c r="C194" s="16"/>
      <c r="D194" s="5"/>
      <c r="E194" s="13" t="s">
        <v>55</v>
      </c>
      <c r="F194" s="145">
        <f>F195+F202</f>
        <v>800</v>
      </c>
      <c r="G194" s="145">
        <f aca="true" t="shared" si="92" ref="G194:R194">G195+G202</f>
        <v>1066.87171</v>
      </c>
      <c r="H194" s="145">
        <f t="shared" si="92"/>
        <v>0</v>
      </c>
      <c r="I194" s="145">
        <f t="shared" si="92"/>
        <v>0</v>
      </c>
      <c r="J194" s="145">
        <f t="shared" si="92"/>
        <v>266.87171</v>
      </c>
      <c r="K194" s="145">
        <f t="shared" si="92"/>
        <v>0</v>
      </c>
      <c r="L194" s="145">
        <f t="shared" si="92"/>
        <v>0</v>
      </c>
      <c r="M194" s="145">
        <f t="shared" si="92"/>
        <v>0</v>
      </c>
      <c r="N194" s="145">
        <f t="shared" si="92"/>
        <v>0</v>
      </c>
      <c r="O194" s="145">
        <f t="shared" si="92"/>
        <v>0</v>
      </c>
      <c r="P194" s="145">
        <f t="shared" si="92"/>
        <v>0</v>
      </c>
      <c r="Q194" s="145">
        <f t="shared" si="92"/>
        <v>0</v>
      </c>
      <c r="R194" s="145">
        <f t="shared" si="92"/>
        <v>0</v>
      </c>
    </row>
    <row r="195" spans="1:18" ht="25.5" hidden="1">
      <c r="A195" s="17"/>
      <c r="B195" s="5"/>
      <c r="C195" s="82" t="s">
        <v>320</v>
      </c>
      <c r="D195" s="11"/>
      <c r="E195" s="79" t="s">
        <v>129</v>
      </c>
      <c r="F195" s="112">
        <f>F196</f>
        <v>800</v>
      </c>
      <c r="G195" s="112">
        <f aca="true" t="shared" si="93" ref="G195:R196">G196</f>
        <v>800</v>
      </c>
      <c r="H195" s="90">
        <f t="shared" si="93"/>
        <v>0</v>
      </c>
      <c r="I195" s="90">
        <f t="shared" si="93"/>
        <v>0</v>
      </c>
      <c r="J195" s="90">
        <f t="shared" si="93"/>
        <v>0</v>
      </c>
      <c r="K195" s="90">
        <f t="shared" si="93"/>
        <v>0</v>
      </c>
      <c r="L195" s="90">
        <f t="shared" si="93"/>
        <v>0</v>
      </c>
      <c r="M195" s="191">
        <f t="shared" si="93"/>
        <v>0</v>
      </c>
      <c r="N195" s="90">
        <f t="shared" si="93"/>
        <v>0</v>
      </c>
      <c r="O195" s="225">
        <f t="shared" si="93"/>
        <v>0</v>
      </c>
      <c r="P195" s="90">
        <f t="shared" si="93"/>
        <v>0</v>
      </c>
      <c r="Q195" s="90">
        <f t="shared" si="93"/>
        <v>0</v>
      </c>
      <c r="R195" s="90">
        <f t="shared" si="93"/>
        <v>0</v>
      </c>
    </row>
    <row r="196" spans="1:18" ht="25.5" hidden="1">
      <c r="A196" s="17"/>
      <c r="B196" s="5"/>
      <c r="C196" s="100" t="s">
        <v>321</v>
      </c>
      <c r="D196" s="50"/>
      <c r="E196" s="80" t="s">
        <v>130</v>
      </c>
      <c r="F196" s="97">
        <f>F197</f>
        <v>800</v>
      </c>
      <c r="G196" s="97">
        <f t="shared" si="93"/>
        <v>800</v>
      </c>
      <c r="H196" s="87">
        <f t="shared" si="93"/>
        <v>0</v>
      </c>
      <c r="I196" s="87">
        <f t="shared" si="93"/>
        <v>0</v>
      </c>
      <c r="J196" s="87">
        <f t="shared" si="93"/>
        <v>0</v>
      </c>
      <c r="K196" s="87">
        <f t="shared" si="93"/>
        <v>0</v>
      </c>
      <c r="L196" s="87">
        <f t="shared" si="93"/>
        <v>0</v>
      </c>
      <c r="M196" s="89">
        <f t="shared" si="93"/>
        <v>0</v>
      </c>
      <c r="N196" s="87">
        <f t="shared" si="93"/>
        <v>0</v>
      </c>
      <c r="O196" s="62">
        <f t="shared" si="93"/>
        <v>0</v>
      </c>
      <c r="P196" s="87">
        <f t="shared" si="93"/>
        <v>0</v>
      </c>
      <c r="Q196" s="87">
        <f t="shared" si="93"/>
        <v>0</v>
      </c>
      <c r="R196" s="87">
        <f t="shared" si="93"/>
        <v>0</v>
      </c>
    </row>
    <row r="197" spans="1:18" ht="25.5" hidden="1">
      <c r="A197" s="17"/>
      <c r="B197" s="5"/>
      <c r="C197" s="85" t="s">
        <v>322</v>
      </c>
      <c r="D197" s="50"/>
      <c r="E197" s="72" t="s">
        <v>327</v>
      </c>
      <c r="F197" s="97">
        <f>F198+F200</f>
        <v>800</v>
      </c>
      <c r="G197" s="97">
        <f aca="true" t="shared" si="94" ref="G197:R197">G198+G200</f>
        <v>800</v>
      </c>
      <c r="H197" s="97">
        <f t="shared" si="94"/>
        <v>0</v>
      </c>
      <c r="I197" s="97">
        <f t="shared" si="94"/>
        <v>0</v>
      </c>
      <c r="J197" s="97">
        <f t="shared" si="94"/>
        <v>0</v>
      </c>
      <c r="K197" s="97">
        <f t="shared" si="94"/>
        <v>0</v>
      </c>
      <c r="L197" s="97">
        <f t="shared" si="94"/>
        <v>0</v>
      </c>
      <c r="M197" s="97">
        <f t="shared" si="94"/>
        <v>0</v>
      </c>
      <c r="N197" s="97">
        <f t="shared" si="94"/>
        <v>0</v>
      </c>
      <c r="O197" s="97">
        <f t="shared" si="94"/>
        <v>0</v>
      </c>
      <c r="P197" s="97">
        <f t="shared" si="94"/>
        <v>0</v>
      </c>
      <c r="Q197" s="97">
        <f t="shared" si="94"/>
        <v>0</v>
      </c>
      <c r="R197" s="97">
        <f t="shared" si="94"/>
        <v>0</v>
      </c>
    </row>
    <row r="198" spans="1:18" ht="25.5" hidden="1">
      <c r="A198" s="17"/>
      <c r="B198" s="17"/>
      <c r="C198" s="85" t="s">
        <v>463</v>
      </c>
      <c r="D198" s="50"/>
      <c r="E198" s="86" t="s">
        <v>464</v>
      </c>
      <c r="F198" s="97">
        <f>F199</f>
        <v>0</v>
      </c>
      <c r="G198" s="97">
        <f aca="true" t="shared" si="95" ref="G198:R198">G199</f>
        <v>0</v>
      </c>
      <c r="H198" s="97">
        <f t="shared" si="95"/>
        <v>0</v>
      </c>
      <c r="I198" s="97">
        <f t="shared" si="95"/>
        <v>0</v>
      </c>
      <c r="J198" s="97">
        <f t="shared" si="95"/>
        <v>0</v>
      </c>
      <c r="K198" s="97">
        <f t="shared" si="95"/>
        <v>0</v>
      </c>
      <c r="L198" s="97">
        <f t="shared" si="95"/>
        <v>0</v>
      </c>
      <c r="M198" s="114">
        <f t="shared" si="95"/>
        <v>0</v>
      </c>
      <c r="N198" s="97">
        <f t="shared" si="95"/>
        <v>0</v>
      </c>
      <c r="O198" s="140">
        <f t="shared" si="95"/>
        <v>0</v>
      </c>
      <c r="P198" s="97">
        <f t="shared" si="95"/>
        <v>0</v>
      </c>
      <c r="Q198" s="97">
        <f t="shared" si="95"/>
        <v>0</v>
      </c>
      <c r="R198" s="97">
        <f t="shared" si="95"/>
        <v>0</v>
      </c>
    </row>
    <row r="199" spans="1:18" ht="12.75" hidden="1">
      <c r="A199" s="17"/>
      <c r="B199" s="17"/>
      <c r="C199" s="85"/>
      <c r="D199" s="50" t="s">
        <v>9</v>
      </c>
      <c r="E199" s="86" t="s">
        <v>39</v>
      </c>
      <c r="F199" s="97"/>
      <c r="G199" s="111">
        <f>F199+SUM(H199:R199)</f>
        <v>0</v>
      </c>
      <c r="H199" s="87"/>
      <c r="I199" s="87"/>
      <c r="J199" s="88"/>
      <c r="K199" s="88"/>
      <c r="L199" s="87"/>
      <c r="M199" s="89"/>
      <c r="N199" s="87"/>
      <c r="O199" s="62"/>
      <c r="P199" s="87"/>
      <c r="Q199" s="87"/>
      <c r="R199" s="87"/>
    </row>
    <row r="200" spans="1:18" ht="25.5" hidden="1">
      <c r="A200" s="17"/>
      <c r="B200" s="17"/>
      <c r="C200" s="85" t="s">
        <v>526</v>
      </c>
      <c r="D200" s="50"/>
      <c r="E200" s="86" t="s">
        <v>464</v>
      </c>
      <c r="F200" s="97">
        <f>F201</f>
        <v>800</v>
      </c>
      <c r="G200" s="97">
        <f aca="true" t="shared" si="96" ref="G200:R200">G201</f>
        <v>800</v>
      </c>
      <c r="H200" s="97">
        <f t="shared" si="96"/>
        <v>0</v>
      </c>
      <c r="I200" s="97">
        <f t="shared" si="96"/>
        <v>0</v>
      </c>
      <c r="J200" s="97">
        <f t="shared" si="96"/>
        <v>0</v>
      </c>
      <c r="K200" s="97">
        <f t="shared" si="96"/>
        <v>0</v>
      </c>
      <c r="L200" s="97">
        <f t="shared" si="96"/>
        <v>0</v>
      </c>
      <c r="M200" s="97">
        <f t="shared" si="96"/>
        <v>0</v>
      </c>
      <c r="N200" s="97">
        <f t="shared" si="96"/>
        <v>0</v>
      </c>
      <c r="O200" s="140">
        <f t="shared" si="96"/>
        <v>0</v>
      </c>
      <c r="P200" s="97">
        <f t="shared" si="96"/>
        <v>0</v>
      </c>
      <c r="Q200" s="97">
        <f t="shared" si="96"/>
        <v>0</v>
      </c>
      <c r="R200" s="97">
        <f t="shared" si="96"/>
        <v>0</v>
      </c>
    </row>
    <row r="201" spans="1:18" ht="12.75" hidden="1">
      <c r="A201" s="17"/>
      <c r="B201" s="17"/>
      <c r="C201" s="85"/>
      <c r="D201" s="50" t="s">
        <v>9</v>
      </c>
      <c r="E201" s="86" t="s">
        <v>39</v>
      </c>
      <c r="F201" s="97">
        <v>800</v>
      </c>
      <c r="G201" s="111">
        <f>F201+SUM(H201:R201)</f>
        <v>800</v>
      </c>
      <c r="H201" s="87"/>
      <c r="I201" s="87"/>
      <c r="J201" s="88"/>
      <c r="K201" s="88"/>
      <c r="L201" s="87"/>
      <c r="M201" s="89"/>
      <c r="N201" s="87"/>
      <c r="O201" s="62"/>
      <c r="P201" s="87"/>
      <c r="Q201" s="87"/>
      <c r="R201" s="87"/>
    </row>
    <row r="202" spans="1:18" ht="12.75" hidden="1">
      <c r="A202" s="17"/>
      <c r="B202" s="17"/>
      <c r="C202" s="82" t="s">
        <v>423</v>
      </c>
      <c r="D202" s="11"/>
      <c r="E202" s="136" t="s">
        <v>146</v>
      </c>
      <c r="F202" s="113">
        <f>F203</f>
        <v>0</v>
      </c>
      <c r="G202" s="113">
        <f aca="true" t="shared" si="97" ref="G202:R203">G203</f>
        <v>266.87171</v>
      </c>
      <c r="H202" s="113">
        <f t="shared" si="97"/>
        <v>0</v>
      </c>
      <c r="I202" s="113">
        <f t="shared" si="97"/>
        <v>0</v>
      </c>
      <c r="J202" s="113">
        <f t="shared" si="97"/>
        <v>266.87171</v>
      </c>
      <c r="K202" s="113">
        <f t="shared" si="97"/>
        <v>0</v>
      </c>
      <c r="L202" s="113">
        <f t="shared" si="97"/>
        <v>0</v>
      </c>
      <c r="M202" s="113">
        <f t="shared" si="97"/>
        <v>0</v>
      </c>
      <c r="N202" s="113">
        <f t="shared" si="97"/>
        <v>0</v>
      </c>
      <c r="O202" s="113">
        <f t="shared" si="97"/>
        <v>0</v>
      </c>
      <c r="P202" s="113">
        <f t="shared" si="97"/>
        <v>0</v>
      </c>
      <c r="Q202" s="113">
        <f t="shared" si="97"/>
        <v>0</v>
      </c>
      <c r="R202" s="113">
        <f t="shared" si="97"/>
        <v>0</v>
      </c>
    </row>
    <row r="203" spans="1:18" ht="51" hidden="1">
      <c r="A203" s="17"/>
      <c r="B203" s="17"/>
      <c r="C203" s="85" t="s">
        <v>609</v>
      </c>
      <c r="D203" s="50"/>
      <c r="E203" s="134" t="s">
        <v>611</v>
      </c>
      <c r="F203" s="97">
        <f>F204</f>
        <v>0</v>
      </c>
      <c r="G203" s="97">
        <f t="shared" si="97"/>
        <v>266.87171</v>
      </c>
      <c r="H203" s="97">
        <f t="shared" si="97"/>
        <v>0</v>
      </c>
      <c r="I203" s="97">
        <f t="shared" si="97"/>
        <v>0</v>
      </c>
      <c r="J203" s="97">
        <f t="shared" si="97"/>
        <v>266.87171</v>
      </c>
      <c r="K203" s="97">
        <f t="shared" si="97"/>
        <v>0</v>
      </c>
      <c r="L203" s="97">
        <f t="shared" si="97"/>
        <v>0</v>
      </c>
      <c r="M203" s="97">
        <f t="shared" si="97"/>
        <v>0</v>
      </c>
      <c r="N203" s="97">
        <f t="shared" si="97"/>
        <v>0</v>
      </c>
      <c r="O203" s="97">
        <f t="shared" si="97"/>
        <v>0</v>
      </c>
      <c r="P203" s="97">
        <f t="shared" si="97"/>
        <v>0</v>
      </c>
      <c r="Q203" s="97">
        <f t="shared" si="97"/>
        <v>0</v>
      </c>
      <c r="R203" s="97">
        <f t="shared" si="97"/>
        <v>0</v>
      </c>
    </row>
    <row r="204" spans="1:18" ht="12.75" hidden="1">
      <c r="A204" s="17"/>
      <c r="B204" s="17"/>
      <c r="C204" s="85"/>
      <c r="D204" s="50" t="s">
        <v>4</v>
      </c>
      <c r="E204" s="86" t="s">
        <v>5</v>
      </c>
      <c r="F204" s="97"/>
      <c r="G204" s="111">
        <f>F204+SUM(H204:R204)</f>
        <v>266.87171</v>
      </c>
      <c r="H204" s="87"/>
      <c r="I204" s="87"/>
      <c r="J204" s="88">
        <v>266.87171</v>
      </c>
      <c r="K204" s="88"/>
      <c r="L204" s="87"/>
      <c r="M204" s="89"/>
      <c r="N204" s="87"/>
      <c r="O204" s="62"/>
      <c r="P204" s="87"/>
      <c r="Q204" s="87"/>
      <c r="R204" s="87"/>
    </row>
    <row r="205" spans="1:18" s="35" customFormat="1" ht="24" hidden="1">
      <c r="A205" s="5"/>
      <c r="B205" s="5" t="s">
        <v>83</v>
      </c>
      <c r="C205" s="16"/>
      <c r="D205" s="5"/>
      <c r="E205" s="13" t="s">
        <v>84</v>
      </c>
      <c r="F205" s="145">
        <f aca="true" t="shared" si="98" ref="F205:F210">F206</f>
        <v>11731.2</v>
      </c>
      <c r="G205" s="163">
        <f aca="true" t="shared" si="99" ref="G205:R210">G206</f>
        <v>11731.2</v>
      </c>
      <c r="H205" s="24">
        <f t="shared" si="99"/>
        <v>0</v>
      </c>
      <c r="I205" s="24">
        <f t="shared" si="99"/>
        <v>0</v>
      </c>
      <c r="J205" s="24">
        <f t="shared" si="99"/>
        <v>0</v>
      </c>
      <c r="K205" s="24">
        <f t="shared" si="99"/>
        <v>0</v>
      </c>
      <c r="L205" s="24">
        <f t="shared" si="99"/>
        <v>0</v>
      </c>
      <c r="M205" s="193">
        <f t="shared" si="99"/>
        <v>0</v>
      </c>
      <c r="N205" s="24">
        <f t="shared" si="99"/>
        <v>0</v>
      </c>
      <c r="O205" s="224">
        <f t="shared" si="99"/>
        <v>0</v>
      </c>
      <c r="P205" s="24">
        <f t="shared" si="99"/>
        <v>0</v>
      </c>
      <c r="Q205" s="24">
        <f t="shared" si="99"/>
        <v>0</v>
      </c>
      <c r="R205" s="24">
        <f t="shared" si="99"/>
        <v>0</v>
      </c>
    </row>
    <row r="206" spans="1:18" s="35" customFormat="1" ht="24" hidden="1">
      <c r="A206" s="5"/>
      <c r="B206" s="5" t="s">
        <v>85</v>
      </c>
      <c r="C206" s="16"/>
      <c r="D206" s="5"/>
      <c r="E206" s="13" t="s">
        <v>100</v>
      </c>
      <c r="F206" s="145">
        <f t="shared" si="98"/>
        <v>11731.2</v>
      </c>
      <c r="G206" s="145">
        <f t="shared" si="99"/>
        <v>11731.2</v>
      </c>
      <c r="H206" s="24">
        <f t="shared" si="99"/>
        <v>0</v>
      </c>
      <c r="I206" s="24">
        <f t="shared" si="99"/>
        <v>0</v>
      </c>
      <c r="J206" s="24">
        <f t="shared" si="99"/>
        <v>0</v>
      </c>
      <c r="K206" s="24">
        <f t="shared" si="99"/>
        <v>0</v>
      </c>
      <c r="L206" s="24">
        <f t="shared" si="99"/>
        <v>0</v>
      </c>
      <c r="M206" s="193">
        <f t="shared" si="99"/>
        <v>0</v>
      </c>
      <c r="N206" s="24">
        <f t="shared" si="99"/>
        <v>0</v>
      </c>
      <c r="O206" s="224">
        <f t="shared" si="99"/>
        <v>0</v>
      </c>
      <c r="P206" s="24">
        <f t="shared" si="99"/>
        <v>0</v>
      </c>
      <c r="Q206" s="24">
        <f t="shared" si="99"/>
        <v>0</v>
      </c>
      <c r="R206" s="24">
        <f t="shared" si="99"/>
        <v>0</v>
      </c>
    </row>
    <row r="207" spans="1:18" s="35" customFormat="1" ht="38.25" hidden="1">
      <c r="A207" s="17"/>
      <c r="B207" s="17"/>
      <c r="C207" s="82" t="s">
        <v>165</v>
      </c>
      <c r="D207" s="50"/>
      <c r="E207" s="79" t="s">
        <v>108</v>
      </c>
      <c r="F207" s="112">
        <f t="shared" si="98"/>
        <v>11731.2</v>
      </c>
      <c r="G207" s="112">
        <f t="shared" si="99"/>
        <v>11731.2</v>
      </c>
      <c r="H207" s="90">
        <f t="shared" si="99"/>
        <v>0</v>
      </c>
      <c r="I207" s="90">
        <f t="shared" si="99"/>
        <v>0</v>
      </c>
      <c r="J207" s="90">
        <f t="shared" si="99"/>
        <v>0</v>
      </c>
      <c r="K207" s="90">
        <f t="shared" si="99"/>
        <v>0</v>
      </c>
      <c r="L207" s="90">
        <f t="shared" si="99"/>
        <v>0</v>
      </c>
      <c r="M207" s="191">
        <f t="shared" si="99"/>
        <v>0</v>
      </c>
      <c r="N207" s="90">
        <f t="shared" si="99"/>
        <v>0</v>
      </c>
      <c r="O207" s="225">
        <f t="shared" si="99"/>
        <v>0</v>
      </c>
      <c r="P207" s="90">
        <f t="shared" si="99"/>
        <v>0</v>
      </c>
      <c r="Q207" s="90">
        <f t="shared" si="99"/>
        <v>0</v>
      </c>
      <c r="R207" s="90">
        <f t="shared" si="99"/>
        <v>0</v>
      </c>
    </row>
    <row r="208" spans="1:18" s="35" customFormat="1" ht="25.5" hidden="1">
      <c r="A208" s="17"/>
      <c r="B208" s="17"/>
      <c r="C208" s="100" t="s">
        <v>187</v>
      </c>
      <c r="D208" s="117"/>
      <c r="E208" s="128" t="s">
        <v>190</v>
      </c>
      <c r="F208" s="111">
        <f t="shared" si="98"/>
        <v>11731.2</v>
      </c>
      <c r="G208" s="112">
        <f t="shared" si="99"/>
        <v>11731.2</v>
      </c>
      <c r="H208" s="90">
        <f t="shared" si="99"/>
        <v>0</v>
      </c>
      <c r="I208" s="90">
        <f t="shared" si="99"/>
        <v>0</v>
      </c>
      <c r="J208" s="90">
        <f t="shared" si="99"/>
        <v>0</v>
      </c>
      <c r="K208" s="90">
        <f t="shared" si="99"/>
        <v>0</v>
      </c>
      <c r="L208" s="90">
        <f t="shared" si="99"/>
        <v>0</v>
      </c>
      <c r="M208" s="191">
        <f t="shared" si="99"/>
        <v>0</v>
      </c>
      <c r="N208" s="90">
        <f t="shared" si="99"/>
        <v>0</v>
      </c>
      <c r="O208" s="225">
        <f t="shared" si="99"/>
        <v>0</v>
      </c>
      <c r="P208" s="90">
        <f t="shared" si="99"/>
        <v>0</v>
      </c>
      <c r="Q208" s="90">
        <f t="shared" si="99"/>
        <v>0</v>
      </c>
      <c r="R208" s="90">
        <f t="shared" si="99"/>
        <v>0</v>
      </c>
    </row>
    <row r="209" spans="1:18" s="35" customFormat="1" ht="25.5" hidden="1">
      <c r="A209" s="17"/>
      <c r="B209" s="17"/>
      <c r="C209" s="85" t="s">
        <v>188</v>
      </c>
      <c r="D209" s="50"/>
      <c r="E209" s="86" t="s">
        <v>191</v>
      </c>
      <c r="F209" s="111">
        <f t="shared" si="98"/>
        <v>11731.2</v>
      </c>
      <c r="G209" s="111">
        <f t="shared" si="99"/>
        <v>11731.2</v>
      </c>
      <c r="H209" s="83">
        <f t="shared" si="99"/>
        <v>0</v>
      </c>
      <c r="I209" s="83">
        <f t="shared" si="99"/>
        <v>0</v>
      </c>
      <c r="J209" s="83">
        <f t="shared" si="99"/>
        <v>0</v>
      </c>
      <c r="K209" s="83">
        <f t="shared" si="99"/>
        <v>0</v>
      </c>
      <c r="L209" s="83">
        <f t="shared" si="99"/>
        <v>0</v>
      </c>
      <c r="M209" s="96">
        <f t="shared" si="99"/>
        <v>0</v>
      </c>
      <c r="N209" s="83">
        <f t="shared" si="99"/>
        <v>0</v>
      </c>
      <c r="O209" s="226">
        <f t="shared" si="99"/>
        <v>0</v>
      </c>
      <c r="P209" s="83">
        <f t="shared" si="99"/>
        <v>0</v>
      </c>
      <c r="Q209" s="83">
        <f t="shared" si="99"/>
        <v>0</v>
      </c>
      <c r="R209" s="83">
        <f t="shared" si="99"/>
        <v>0</v>
      </c>
    </row>
    <row r="210" spans="1:18" s="35" customFormat="1" ht="38.25" hidden="1">
      <c r="A210" s="17"/>
      <c r="B210" s="17"/>
      <c r="C210" s="85" t="s">
        <v>189</v>
      </c>
      <c r="D210" s="50"/>
      <c r="E210" s="86" t="s">
        <v>192</v>
      </c>
      <c r="F210" s="111">
        <f t="shared" si="98"/>
        <v>11731.2</v>
      </c>
      <c r="G210" s="111">
        <f t="shared" si="99"/>
        <v>11731.2</v>
      </c>
      <c r="H210" s="83">
        <f t="shared" si="99"/>
        <v>0</v>
      </c>
      <c r="I210" s="83">
        <f t="shared" si="99"/>
        <v>0</v>
      </c>
      <c r="J210" s="83">
        <f t="shared" si="99"/>
        <v>0</v>
      </c>
      <c r="K210" s="83">
        <f t="shared" si="99"/>
        <v>0</v>
      </c>
      <c r="L210" s="83">
        <f t="shared" si="99"/>
        <v>0</v>
      </c>
      <c r="M210" s="96">
        <f t="shared" si="99"/>
        <v>0</v>
      </c>
      <c r="N210" s="83">
        <f t="shared" si="99"/>
        <v>0</v>
      </c>
      <c r="O210" s="226">
        <f t="shared" si="99"/>
        <v>0</v>
      </c>
      <c r="P210" s="83">
        <f t="shared" si="99"/>
        <v>0</v>
      </c>
      <c r="Q210" s="83">
        <f t="shared" si="99"/>
        <v>0</v>
      </c>
      <c r="R210" s="83">
        <f t="shared" si="99"/>
        <v>0</v>
      </c>
    </row>
    <row r="211" spans="1:18" s="35" customFormat="1" ht="28.5" customHeight="1" hidden="1">
      <c r="A211" s="17"/>
      <c r="B211" s="17"/>
      <c r="C211" s="85"/>
      <c r="D211" s="50" t="s">
        <v>8</v>
      </c>
      <c r="E211" s="134" t="s">
        <v>101</v>
      </c>
      <c r="F211" s="111">
        <v>11731.2</v>
      </c>
      <c r="G211" s="111">
        <f>F211+SUM(H211:R211)</f>
        <v>11731.2</v>
      </c>
      <c r="H211" s="83"/>
      <c r="I211" s="83"/>
      <c r="J211" s="75"/>
      <c r="K211" s="75"/>
      <c r="L211" s="83"/>
      <c r="M211" s="96"/>
      <c r="N211" s="83"/>
      <c r="O211" s="226"/>
      <c r="P211" s="83"/>
      <c r="Q211" s="83"/>
      <c r="R211" s="83"/>
    </row>
    <row r="212" spans="1:18" s="21" customFormat="1" ht="46.5" customHeight="1" hidden="1">
      <c r="A212" s="5" t="s">
        <v>21</v>
      </c>
      <c r="B212" s="5"/>
      <c r="C212" s="5"/>
      <c r="D212" s="5"/>
      <c r="E212" s="13" t="s">
        <v>56</v>
      </c>
      <c r="F212" s="145">
        <f>F213+F231</f>
        <v>4726.900000000001</v>
      </c>
      <c r="G212" s="145">
        <f>G213+G231</f>
        <v>4726.900000000001</v>
      </c>
      <c r="H212" s="24">
        <f aca="true" t="shared" si="100" ref="H212:R212">H213+H231</f>
        <v>0</v>
      </c>
      <c r="I212" s="24">
        <f t="shared" si="100"/>
        <v>0</v>
      </c>
      <c r="J212" s="24">
        <f t="shared" si="100"/>
        <v>0</v>
      </c>
      <c r="K212" s="24">
        <f t="shared" si="100"/>
        <v>0</v>
      </c>
      <c r="L212" s="24">
        <f t="shared" si="100"/>
        <v>0</v>
      </c>
      <c r="M212" s="193">
        <f t="shared" si="100"/>
        <v>0</v>
      </c>
      <c r="N212" s="24">
        <f t="shared" si="100"/>
        <v>0</v>
      </c>
      <c r="O212" s="224">
        <f t="shared" si="100"/>
        <v>0</v>
      </c>
      <c r="P212" s="24">
        <f t="shared" si="100"/>
        <v>0</v>
      </c>
      <c r="Q212" s="24">
        <f t="shared" si="100"/>
        <v>0</v>
      </c>
      <c r="R212" s="24">
        <f t="shared" si="100"/>
        <v>0</v>
      </c>
    </row>
    <row r="213" spans="1:18" s="21" customFormat="1" ht="20.25" customHeight="1" hidden="1">
      <c r="A213" s="5"/>
      <c r="B213" s="5" t="s">
        <v>30</v>
      </c>
      <c r="C213" s="5"/>
      <c r="D213" s="5"/>
      <c r="E213" s="15" t="s">
        <v>31</v>
      </c>
      <c r="F213" s="145">
        <f>F214+F225</f>
        <v>4726.900000000001</v>
      </c>
      <c r="G213" s="162">
        <f>G214+G225</f>
        <v>4726.900000000001</v>
      </c>
      <c r="H213" s="24">
        <f aca="true" t="shared" si="101" ref="H213:R213">H214+H225</f>
        <v>0</v>
      </c>
      <c r="I213" s="24">
        <f t="shared" si="101"/>
        <v>0</v>
      </c>
      <c r="J213" s="24">
        <f t="shared" si="101"/>
        <v>0</v>
      </c>
      <c r="K213" s="24">
        <f t="shared" si="101"/>
        <v>0</v>
      </c>
      <c r="L213" s="24">
        <f t="shared" si="101"/>
        <v>0</v>
      </c>
      <c r="M213" s="193">
        <f t="shared" si="101"/>
        <v>0</v>
      </c>
      <c r="N213" s="24">
        <f t="shared" si="101"/>
        <v>0</v>
      </c>
      <c r="O213" s="224">
        <f t="shared" si="101"/>
        <v>0</v>
      </c>
      <c r="P213" s="24">
        <f t="shared" si="101"/>
        <v>0</v>
      </c>
      <c r="Q213" s="24">
        <f t="shared" si="101"/>
        <v>0</v>
      </c>
      <c r="R213" s="24">
        <f t="shared" si="101"/>
        <v>0</v>
      </c>
    </row>
    <row r="214" spans="1:18" s="22" customFormat="1" ht="36" hidden="1">
      <c r="A214" s="5"/>
      <c r="B214" s="5" t="s">
        <v>57</v>
      </c>
      <c r="C214" s="16"/>
      <c r="D214" s="5"/>
      <c r="E214" s="19" t="s">
        <v>58</v>
      </c>
      <c r="F214" s="145">
        <f>F215</f>
        <v>4326.900000000001</v>
      </c>
      <c r="G214" s="155">
        <f>G215</f>
        <v>4326.900000000001</v>
      </c>
      <c r="H214" s="24">
        <f aca="true" t="shared" si="102" ref="H214:R214">H215</f>
        <v>0</v>
      </c>
      <c r="I214" s="24">
        <f t="shared" si="102"/>
        <v>0</v>
      </c>
      <c r="J214" s="76">
        <f>J215</f>
        <v>0</v>
      </c>
      <c r="K214" s="76">
        <f>K215</f>
        <v>0</v>
      </c>
      <c r="L214" s="24">
        <f t="shared" si="102"/>
        <v>0</v>
      </c>
      <c r="M214" s="193">
        <f t="shared" si="102"/>
        <v>0</v>
      </c>
      <c r="N214" s="24">
        <f t="shared" si="102"/>
        <v>0</v>
      </c>
      <c r="O214" s="224">
        <f t="shared" si="102"/>
        <v>0</v>
      </c>
      <c r="P214" s="24">
        <f t="shared" si="102"/>
        <v>0</v>
      </c>
      <c r="Q214" s="24">
        <f t="shared" si="102"/>
        <v>0</v>
      </c>
      <c r="R214" s="24">
        <f t="shared" si="102"/>
        <v>0</v>
      </c>
    </row>
    <row r="215" spans="1:18" s="23" customFormat="1" ht="38.25" hidden="1">
      <c r="A215" s="17"/>
      <c r="B215" s="17"/>
      <c r="C215" s="82" t="s">
        <v>165</v>
      </c>
      <c r="D215" s="50"/>
      <c r="E215" s="79" t="s">
        <v>108</v>
      </c>
      <c r="F215" s="112">
        <f>F216+F231</f>
        <v>4326.900000000001</v>
      </c>
      <c r="G215" s="112">
        <f>G216+G231</f>
        <v>4326.900000000001</v>
      </c>
      <c r="H215" s="90">
        <f aca="true" t="shared" si="103" ref="H215:R215">H216+H231</f>
        <v>0</v>
      </c>
      <c r="I215" s="90">
        <f t="shared" si="103"/>
        <v>0</v>
      </c>
      <c r="J215" s="90">
        <f t="shared" si="103"/>
        <v>0</v>
      </c>
      <c r="K215" s="90">
        <f t="shared" si="103"/>
        <v>0</v>
      </c>
      <c r="L215" s="90">
        <f t="shared" si="103"/>
        <v>0</v>
      </c>
      <c r="M215" s="191">
        <f t="shared" si="103"/>
        <v>0</v>
      </c>
      <c r="N215" s="90">
        <f t="shared" si="103"/>
        <v>0</v>
      </c>
      <c r="O215" s="225">
        <f t="shared" si="103"/>
        <v>0</v>
      </c>
      <c r="P215" s="90">
        <f t="shared" si="103"/>
        <v>0</v>
      </c>
      <c r="Q215" s="90">
        <f t="shared" si="103"/>
        <v>0</v>
      </c>
      <c r="R215" s="90">
        <f t="shared" si="103"/>
        <v>0</v>
      </c>
    </row>
    <row r="216" spans="1:18" s="23" customFormat="1" ht="25.5" hidden="1">
      <c r="A216" s="17"/>
      <c r="B216" s="17"/>
      <c r="C216" s="82" t="s">
        <v>162</v>
      </c>
      <c r="D216" s="11"/>
      <c r="E216" s="79" t="s">
        <v>109</v>
      </c>
      <c r="F216" s="112">
        <f>F217+F222</f>
        <v>4326.900000000001</v>
      </c>
      <c r="G216" s="112">
        <f aca="true" t="shared" si="104" ref="G216:R216">G217+G222</f>
        <v>4326.900000000001</v>
      </c>
      <c r="H216" s="90">
        <f t="shared" si="104"/>
        <v>0</v>
      </c>
      <c r="I216" s="90">
        <f t="shared" si="104"/>
        <v>0</v>
      </c>
      <c r="J216" s="90">
        <f t="shared" si="104"/>
        <v>0</v>
      </c>
      <c r="K216" s="90">
        <f t="shared" si="104"/>
        <v>0</v>
      </c>
      <c r="L216" s="90">
        <f t="shared" si="104"/>
        <v>0</v>
      </c>
      <c r="M216" s="191">
        <f t="shared" si="104"/>
        <v>0</v>
      </c>
      <c r="N216" s="90">
        <f t="shared" si="104"/>
        <v>0</v>
      </c>
      <c r="O216" s="225">
        <f t="shared" si="104"/>
        <v>0</v>
      </c>
      <c r="P216" s="90">
        <f t="shared" si="104"/>
        <v>0</v>
      </c>
      <c r="Q216" s="90">
        <f t="shared" si="104"/>
        <v>0</v>
      </c>
      <c r="R216" s="90">
        <f t="shared" si="104"/>
        <v>0</v>
      </c>
    </row>
    <row r="217" spans="1:18" s="23" customFormat="1" ht="25.5" hidden="1">
      <c r="A217" s="17"/>
      <c r="B217" s="17"/>
      <c r="C217" s="137" t="s">
        <v>163</v>
      </c>
      <c r="D217" s="117"/>
      <c r="E217" s="80" t="s">
        <v>166</v>
      </c>
      <c r="F217" s="111">
        <f aca="true" t="shared" si="105" ref="F217:K217">F218</f>
        <v>3991.1000000000004</v>
      </c>
      <c r="G217" s="111">
        <f t="shared" si="105"/>
        <v>3991.1000000000004</v>
      </c>
      <c r="H217" s="83">
        <f t="shared" si="105"/>
        <v>0</v>
      </c>
      <c r="I217" s="83">
        <f t="shared" si="105"/>
        <v>0</v>
      </c>
      <c r="J217" s="83">
        <f t="shared" si="105"/>
        <v>0</v>
      </c>
      <c r="K217" s="83">
        <f t="shared" si="105"/>
        <v>0</v>
      </c>
      <c r="L217" s="83">
        <f aca="true" t="shared" si="106" ref="L217:Q217">L219+L220+L221</f>
        <v>0</v>
      </c>
      <c r="M217" s="96">
        <f t="shared" si="106"/>
        <v>0</v>
      </c>
      <c r="N217" s="83">
        <f t="shared" si="106"/>
        <v>0</v>
      </c>
      <c r="O217" s="226">
        <f t="shared" si="106"/>
        <v>0</v>
      </c>
      <c r="P217" s="83">
        <f t="shared" si="106"/>
        <v>0</v>
      </c>
      <c r="Q217" s="83">
        <f t="shared" si="106"/>
        <v>0</v>
      </c>
      <c r="R217" s="83">
        <f>R219+R220+R221</f>
        <v>0</v>
      </c>
    </row>
    <row r="218" spans="1:18" s="23" customFormat="1" ht="25.5" hidden="1">
      <c r="A218" s="17"/>
      <c r="B218" s="17"/>
      <c r="C218" s="81" t="s">
        <v>164</v>
      </c>
      <c r="D218" s="50"/>
      <c r="E218" s="72" t="s">
        <v>167</v>
      </c>
      <c r="F218" s="111">
        <f aca="true" t="shared" si="107" ref="F218:L218">F219+F220+F221</f>
        <v>3991.1000000000004</v>
      </c>
      <c r="G218" s="111">
        <f t="shared" si="107"/>
        <v>3991.1000000000004</v>
      </c>
      <c r="H218" s="111">
        <f t="shared" si="107"/>
        <v>0</v>
      </c>
      <c r="I218" s="111">
        <f t="shared" si="107"/>
        <v>0</v>
      </c>
      <c r="J218" s="111">
        <f t="shared" si="107"/>
        <v>0</v>
      </c>
      <c r="K218" s="111">
        <f t="shared" si="107"/>
        <v>0</v>
      </c>
      <c r="L218" s="111">
        <f t="shared" si="107"/>
        <v>0</v>
      </c>
      <c r="M218" s="96"/>
      <c r="N218" s="83"/>
      <c r="O218" s="226"/>
      <c r="P218" s="83"/>
      <c r="Q218" s="83"/>
      <c r="R218" s="83"/>
    </row>
    <row r="219" spans="1:18" s="23" customFormat="1" ht="51" hidden="1">
      <c r="A219" s="17"/>
      <c r="B219" s="17"/>
      <c r="C219" s="85"/>
      <c r="D219" s="50" t="s">
        <v>2</v>
      </c>
      <c r="E219" s="86" t="s">
        <v>97</v>
      </c>
      <c r="F219" s="97">
        <v>3628.8</v>
      </c>
      <c r="G219" s="97">
        <f>F219+SUM(H219:R219)</f>
        <v>3628.8</v>
      </c>
      <c r="H219" s="87"/>
      <c r="I219" s="87"/>
      <c r="J219" s="88"/>
      <c r="K219" s="88"/>
      <c r="L219" s="87"/>
      <c r="M219" s="89"/>
      <c r="N219" s="87"/>
      <c r="O219" s="62"/>
      <c r="P219" s="87"/>
      <c r="Q219" s="87"/>
      <c r="R219" s="87"/>
    </row>
    <row r="220" spans="1:18" s="23" customFormat="1" ht="25.5" hidden="1">
      <c r="A220" s="17"/>
      <c r="B220" s="17"/>
      <c r="C220" s="85"/>
      <c r="D220" s="50" t="s">
        <v>3</v>
      </c>
      <c r="E220" s="86" t="s">
        <v>98</v>
      </c>
      <c r="F220" s="97">
        <v>362</v>
      </c>
      <c r="G220" s="97">
        <f>F220+SUM(H220:R220)</f>
        <v>362</v>
      </c>
      <c r="H220" s="87"/>
      <c r="I220" s="87"/>
      <c r="J220" s="88">
        <v>0</v>
      </c>
      <c r="K220" s="88"/>
      <c r="L220" s="87"/>
      <c r="M220" s="89"/>
      <c r="N220" s="87"/>
      <c r="O220" s="62"/>
      <c r="P220" s="87"/>
      <c r="Q220" s="87"/>
      <c r="R220" s="87"/>
    </row>
    <row r="221" spans="1:18" s="23" customFormat="1" ht="12.75" hidden="1">
      <c r="A221" s="17"/>
      <c r="B221" s="17"/>
      <c r="C221" s="85"/>
      <c r="D221" s="50" t="s">
        <v>4</v>
      </c>
      <c r="E221" s="86" t="s">
        <v>5</v>
      </c>
      <c r="F221" s="97">
        <v>0.3</v>
      </c>
      <c r="G221" s="97">
        <f>F221+SUM(H221:R221)</f>
        <v>0.3</v>
      </c>
      <c r="H221" s="87"/>
      <c r="I221" s="87"/>
      <c r="J221" s="88"/>
      <c r="K221" s="88"/>
      <c r="L221" s="87"/>
      <c r="M221" s="89"/>
      <c r="N221" s="87"/>
      <c r="O221" s="62"/>
      <c r="P221" s="87"/>
      <c r="Q221" s="87"/>
      <c r="R221" s="87"/>
    </row>
    <row r="222" spans="1:18" s="23" customFormat="1" ht="51" hidden="1">
      <c r="A222" s="17"/>
      <c r="B222" s="17"/>
      <c r="C222" s="100" t="s">
        <v>172</v>
      </c>
      <c r="D222" s="117"/>
      <c r="E222" s="128" t="s">
        <v>173</v>
      </c>
      <c r="F222" s="97">
        <f>F223</f>
        <v>335.8</v>
      </c>
      <c r="G222" s="97">
        <f aca="true" t="shared" si="108" ref="G222:R223">G223</f>
        <v>335.8</v>
      </c>
      <c r="H222" s="87">
        <f t="shared" si="108"/>
        <v>0</v>
      </c>
      <c r="I222" s="87">
        <f t="shared" si="108"/>
        <v>0</v>
      </c>
      <c r="J222" s="87">
        <f t="shared" si="108"/>
        <v>0</v>
      </c>
      <c r="K222" s="87">
        <f t="shared" si="108"/>
        <v>0</v>
      </c>
      <c r="L222" s="87">
        <f t="shared" si="108"/>
        <v>0</v>
      </c>
      <c r="M222" s="89">
        <f t="shared" si="108"/>
        <v>0</v>
      </c>
      <c r="N222" s="87">
        <f t="shared" si="108"/>
        <v>0</v>
      </c>
      <c r="O222" s="62">
        <f t="shared" si="108"/>
        <v>0</v>
      </c>
      <c r="P222" s="87">
        <f t="shared" si="108"/>
        <v>0</v>
      </c>
      <c r="Q222" s="87">
        <f t="shared" si="108"/>
        <v>0</v>
      </c>
      <c r="R222" s="87">
        <f t="shared" si="108"/>
        <v>0</v>
      </c>
    </row>
    <row r="223" spans="1:18" s="23" customFormat="1" ht="38.25" hidden="1">
      <c r="A223" s="17"/>
      <c r="B223" s="17"/>
      <c r="C223" s="85" t="s">
        <v>484</v>
      </c>
      <c r="D223" s="50"/>
      <c r="E223" s="72" t="s">
        <v>485</v>
      </c>
      <c r="F223" s="111">
        <f>F224</f>
        <v>335.8</v>
      </c>
      <c r="G223" s="111">
        <f t="shared" si="108"/>
        <v>335.8</v>
      </c>
      <c r="H223" s="111">
        <f t="shared" si="108"/>
        <v>0</v>
      </c>
      <c r="I223" s="111">
        <f t="shared" si="108"/>
        <v>0</v>
      </c>
      <c r="J223" s="111">
        <f t="shared" si="108"/>
        <v>0</v>
      </c>
      <c r="K223" s="111">
        <f t="shared" si="108"/>
        <v>0</v>
      </c>
      <c r="L223" s="111">
        <f t="shared" si="108"/>
        <v>0</v>
      </c>
      <c r="M223" s="89"/>
      <c r="N223" s="87"/>
      <c r="O223" s="62"/>
      <c r="P223" s="87"/>
      <c r="Q223" s="87"/>
      <c r="R223" s="87"/>
    </row>
    <row r="224" spans="1:18" s="23" customFormat="1" ht="12.75" hidden="1">
      <c r="A224" s="17"/>
      <c r="B224" s="17"/>
      <c r="C224" s="85"/>
      <c r="D224" s="50" t="s">
        <v>9</v>
      </c>
      <c r="E224" s="86" t="s">
        <v>39</v>
      </c>
      <c r="F224" s="111">
        <v>335.8</v>
      </c>
      <c r="G224" s="111">
        <f>F224+SUM(H224:R224)</f>
        <v>335.8</v>
      </c>
      <c r="H224" s="83"/>
      <c r="I224" s="83"/>
      <c r="J224" s="84"/>
      <c r="K224" s="84"/>
      <c r="L224" s="87"/>
      <c r="M224" s="89"/>
      <c r="N224" s="87"/>
      <c r="O224" s="62"/>
      <c r="P224" s="87"/>
      <c r="Q224" s="87"/>
      <c r="R224" s="87"/>
    </row>
    <row r="225" spans="1:18" s="22" customFormat="1" ht="12" hidden="1">
      <c r="A225" s="5"/>
      <c r="B225" s="5" t="s">
        <v>40</v>
      </c>
      <c r="C225" s="16"/>
      <c r="D225" s="5"/>
      <c r="E225" s="19" t="s">
        <v>59</v>
      </c>
      <c r="F225" s="145">
        <f>F226</f>
        <v>400</v>
      </c>
      <c r="G225" s="145">
        <f aca="true" t="shared" si="109" ref="G225:R229">G226</f>
        <v>400</v>
      </c>
      <c r="H225" s="145">
        <f t="shared" si="109"/>
        <v>0</v>
      </c>
      <c r="I225" s="145">
        <f t="shared" si="109"/>
        <v>0</v>
      </c>
      <c r="J225" s="145">
        <f t="shared" si="109"/>
        <v>0</v>
      </c>
      <c r="K225" s="145">
        <f t="shared" si="109"/>
        <v>0</v>
      </c>
      <c r="L225" s="145">
        <f t="shared" si="109"/>
        <v>0</v>
      </c>
      <c r="M225" s="155">
        <f t="shared" si="109"/>
        <v>0</v>
      </c>
      <c r="N225" s="145">
        <f t="shared" si="109"/>
        <v>0</v>
      </c>
      <c r="O225" s="220">
        <f t="shared" si="109"/>
        <v>0</v>
      </c>
      <c r="P225" s="145">
        <f t="shared" si="109"/>
        <v>0</v>
      </c>
      <c r="Q225" s="145">
        <f t="shared" si="109"/>
        <v>0</v>
      </c>
      <c r="R225" s="145">
        <f t="shared" si="109"/>
        <v>0</v>
      </c>
    </row>
    <row r="226" spans="1:18" s="23" customFormat="1" ht="38.25" hidden="1">
      <c r="A226" s="17"/>
      <c r="B226" s="17"/>
      <c r="C226" s="82" t="s">
        <v>165</v>
      </c>
      <c r="D226" s="50"/>
      <c r="E226" s="79" t="s">
        <v>108</v>
      </c>
      <c r="F226" s="112">
        <f>F227</f>
        <v>400</v>
      </c>
      <c r="G226" s="112">
        <f t="shared" si="109"/>
        <v>400</v>
      </c>
      <c r="H226" s="112">
        <f t="shared" si="109"/>
        <v>0</v>
      </c>
      <c r="I226" s="112">
        <f t="shared" si="109"/>
        <v>0</v>
      </c>
      <c r="J226" s="112">
        <f t="shared" si="109"/>
        <v>0</v>
      </c>
      <c r="K226" s="112">
        <f t="shared" si="109"/>
        <v>0</v>
      </c>
      <c r="L226" s="112">
        <f t="shared" si="109"/>
        <v>0</v>
      </c>
      <c r="M226" s="190">
        <f t="shared" si="109"/>
        <v>0</v>
      </c>
      <c r="N226" s="112">
        <f t="shared" si="109"/>
        <v>0</v>
      </c>
      <c r="O226" s="222">
        <f t="shared" si="109"/>
        <v>0</v>
      </c>
      <c r="P226" s="112">
        <f t="shared" si="109"/>
        <v>0</v>
      </c>
      <c r="Q226" s="112">
        <f t="shared" si="109"/>
        <v>0</v>
      </c>
      <c r="R226" s="112">
        <f t="shared" si="109"/>
        <v>0</v>
      </c>
    </row>
    <row r="227" spans="1:18" s="23" customFormat="1" ht="25.5" hidden="1">
      <c r="A227" s="17"/>
      <c r="B227" s="17"/>
      <c r="C227" s="82" t="s">
        <v>162</v>
      </c>
      <c r="D227" s="11"/>
      <c r="E227" s="79" t="s">
        <v>109</v>
      </c>
      <c r="F227" s="112">
        <f>F228</f>
        <v>400</v>
      </c>
      <c r="G227" s="112">
        <f t="shared" si="109"/>
        <v>400</v>
      </c>
      <c r="H227" s="112">
        <f t="shared" si="109"/>
        <v>0</v>
      </c>
      <c r="I227" s="112">
        <f t="shared" si="109"/>
        <v>0</v>
      </c>
      <c r="J227" s="112">
        <f t="shared" si="109"/>
        <v>0</v>
      </c>
      <c r="K227" s="112">
        <f t="shared" si="109"/>
        <v>0</v>
      </c>
      <c r="L227" s="112">
        <f t="shared" si="109"/>
        <v>0</v>
      </c>
      <c r="M227" s="190">
        <f t="shared" si="109"/>
        <v>0</v>
      </c>
      <c r="N227" s="112">
        <f t="shared" si="109"/>
        <v>0</v>
      </c>
      <c r="O227" s="222">
        <f t="shared" si="109"/>
        <v>0</v>
      </c>
      <c r="P227" s="112">
        <f t="shared" si="109"/>
        <v>0</v>
      </c>
      <c r="Q227" s="112">
        <f t="shared" si="109"/>
        <v>0</v>
      </c>
      <c r="R227" s="112">
        <f t="shared" si="109"/>
        <v>0</v>
      </c>
    </row>
    <row r="228" spans="1:18" s="23" customFormat="1" ht="38.25" hidden="1">
      <c r="A228" s="17"/>
      <c r="B228" s="17"/>
      <c r="C228" s="100" t="s">
        <v>168</v>
      </c>
      <c r="D228" s="117"/>
      <c r="E228" s="128" t="s">
        <v>170</v>
      </c>
      <c r="F228" s="97">
        <f>F229</f>
        <v>400</v>
      </c>
      <c r="G228" s="97">
        <f t="shared" si="109"/>
        <v>400</v>
      </c>
      <c r="H228" s="97">
        <f t="shared" si="109"/>
        <v>0</v>
      </c>
      <c r="I228" s="97">
        <f t="shared" si="109"/>
        <v>0</v>
      </c>
      <c r="J228" s="97">
        <f t="shared" si="109"/>
        <v>0</v>
      </c>
      <c r="K228" s="97">
        <f t="shared" si="109"/>
        <v>0</v>
      </c>
      <c r="L228" s="97">
        <f t="shared" si="109"/>
        <v>0</v>
      </c>
      <c r="M228" s="114">
        <f t="shared" si="109"/>
        <v>0</v>
      </c>
      <c r="N228" s="97">
        <f t="shared" si="109"/>
        <v>0</v>
      </c>
      <c r="O228" s="140">
        <f t="shared" si="109"/>
        <v>0</v>
      </c>
      <c r="P228" s="97">
        <f t="shared" si="109"/>
        <v>0</v>
      </c>
      <c r="Q228" s="97">
        <f t="shared" si="109"/>
        <v>0</v>
      </c>
      <c r="R228" s="97">
        <f t="shared" si="109"/>
        <v>0</v>
      </c>
    </row>
    <row r="229" spans="1:18" s="23" customFormat="1" ht="51" hidden="1">
      <c r="A229" s="17"/>
      <c r="B229" s="17"/>
      <c r="C229" s="85" t="s">
        <v>169</v>
      </c>
      <c r="D229" s="50"/>
      <c r="E229" s="72" t="s">
        <v>171</v>
      </c>
      <c r="F229" s="111">
        <f>F230</f>
        <v>400</v>
      </c>
      <c r="G229" s="111">
        <f t="shared" si="109"/>
        <v>400</v>
      </c>
      <c r="H229" s="111">
        <f t="shared" si="109"/>
        <v>0</v>
      </c>
      <c r="I229" s="111">
        <f t="shared" si="109"/>
        <v>0</v>
      </c>
      <c r="J229" s="111">
        <f t="shared" si="109"/>
        <v>0</v>
      </c>
      <c r="K229" s="111">
        <f t="shared" si="109"/>
        <v>0</v>
      </c>
      <c r="L229" s="111">
        <f t="shared" si="109"/>
        <v>0</v>
      </c>
      <c r="M229" s="167">
        <f t="shared" si="109"/>
        <v>0</v>
      </c>
      <c r="N229" s="111">
        <f t="shared" si="109"/>
        <v>0</v>
      </c>
      <c r="O229" s="223">
        <f t="shared" si="109"/>
        <v>0</v>
      </c>
      <c r="P229" s="111">
        <f t="shared" si="109"/>
        <v>0</v>
      </c>
      <c r="Q229" s="111">
        <f t="shared" si="109"/>
        <v>0</v>
      </c>
      <c r="R229" s="111">
        <f t="shared" si="109"/>
        <v>0</v>
      </c>
    </row>
    <row r="230" spans="1:18" s="23" customFormat="1" ht="12.75" hidden="1">
      <c r="A230" s="17"/>
      <c r="B230" s="17"/>
      <c r="C230" s="85"/>
      <c r="D230" s="50" t="s">
        <v>4</v>
      </c>
      <c r="E230" s="86" t="s">
        <v>5</v>
      </c>
      <c r="F230" s="111">
        <v>400</v>
      </c>
      <c r="G230" s="111">
        <f>F230+SUM(H230:R230)</f>
        <v>400</v>
      </c>
      <c r="H230" s="83"/>
      <c r="I230" s="83"/>
      <c r="J230" s="75"/>
      <c r="K230" s="75"/>
      <c r="L230" s="83"/>
      <c r="M230" s="96"/>
      <c r="N230" s="83"/>
      <c r="O230" s="226"/>
      <c r="P230" s="83"/>
      <c r="Q230" s="83"/>
      <c r="R230" s="83"/>
    </row>
    <row r="231" spans="1:18" s="22" customFormat="1" ht="12.75" hidden="1">
      <c r="A231" s="5"/>
      <c r="B231" s="5" t="s">
        <v>157</v>
      </c>
      <c r="C231" s="16"/>
      <c r="D231" s="5"/>
      <c r="E231" s="143" t="s">
        <v>148</v>
      </c>
      <c r="F231" s="145">
        <f>F232</f>
        <v>0</v>
      </c>
      <c r="G231" s="145">
        <f>G232</f>
        <v>0</v>
      </c>
      <c r="H231" s="24">
        <f aca="true" t="shared" si="110" ref="H231:R232">H232</f>
        <v>0</v>
      </c>
      <c r="I231" s="24">
        <f t="shared" si="110"/>
        <v>0</v>
      </c>
      <c r="J231" s="24">
        <f t="shared" si="110"/>
        <v>0</v>
      </c>
      <c r="K231" s="24">
        <f t="shared" si="110"/>
        <v>0</v>
      </c>
      <c r="L231" s="24">
        <f t="shared" si="110"/>
        <v>0</v>
      </c>
      <c r="M231" s="193">
        <f t="shared" si="110"/>
        <v>0</v>
      </c>
      <c r="N231" s="24">
        <f t="shared" si="110"/>
        <v>0</v>
      </c>
      <c r="O231" s="224">
        <f t="shared" si="110"/>
        <v>0</v>
      </c>
      <c r="P231" s="24">
        <f t="shared" si="110"/>
        <v>0</v>
      </c>
      <c r="Q231" s="24">
        <f t="shared" si="110"/>
        <v>0</v>
      </c>
      <c r="R231" s="24">
        <f t="shared" si="110"/>
        <v>0</v>
      </c>
    </row>
    <row r="232" spans="1:18" s="23" customFormat="1" ht="12.75" hidden="1">
      <c r="A232" s="17"/>
      <c r="B232" s="17"/>
      <c r="C232" s="142" t="s">
        <v>425</v>
      </c>
      <c r="D232" s="11"/>
      <c r="E232" s="143" t="s">
        <v>148</v>
      </c>
      <c r="F232" s="113">
        <f>F233</f>
        <v>0</v>
      </c>
      <c r="G232" s="113">
        <f>G233</f>
        <v>0</v>
      </c>
      <c r="H232" s="91">
        <f t="shared" si="110"/>
        <v>0</v>
      </c>
      <c r="I232" s="91">
        <f t="shared" si="110"/>
        <v>0</v>
      </c>
      <c r="J232" s="91">
        <f t="shared" si="110"/>
        <v>0</v>
      </c>
      <c r="K232" s="91">
        <f t="shared" si="110"/>
        <v>0</v>
      </c>
      <c r="L232" s="91">
        <f t="shared" si="110"/>
        <v>0</v>
      </c>
      <c r="M232" s="95">
        <f t="shared" si="110"/>
        <v>0</v>
      </c>
      <c r="N232" s="91">
        <f t="shared" si="110"/>
        <v>0</v>
      </c>
      <c r="O232" s="61">
        <f t="shared" si="110"/>
        <v>0</v>
      </c>
      <c r="P232" s="91">
        <f t="shared" si="110"/>
        <v>0</v>
      </c>
      <c r="Q232" s="91">
        <f t="shared" si="110"/>
        <v>0</v>
      </c>
      <c r="R232" s="91">
        <f t="shared" si="110"/>
        <v>0</v>
      </c>
    </row>
    <row r="233" spans="1:18" s="23" customFormat="1" ht="12.75" hidden="1">
      <c r="A233" s="17"/>
      <c r="B233" s="17"/>
      <c r="C233" s="106" t="s">
        <v>424</v>
      </c>
      <c r="D233" s="50" t="s">
        <v>155</v>
      </c>
      <c r="E233" s="105" t="s">
        <v>148</v>
      </c>
      <c r="F233" s="97">
        <v>0</v>
      </c>
      <c r="G233" s="111">
        <f>F233+SUM(H233:L233)</f>
        <v>0</v>
      </c>
      <c r="H233" s="87"/>
      <c r="I233" s="87"/>
      <c r="J233" s="87"/>
      <c r="K233" s="87"/>
      <c r="L233" s="87"/>
      <c r="M233" s="89"/>
      <c r="N233" s="87"/>
      <c r="O233" s="62"/>
      <c r="P233" s="87"/>
      <c r="Q233" s="87"/>
      <c r="R233" s="87"/>
    </row>
    <row r="234" spans="1:19" s="23" customFormat="1" ht="49.5" customHeight="1">
      <c r="A234" s="5" t="s">
        <v>22</v>
      </c>
      <c r="B234" s="5"/>
      <c r="C234" s="5"/>
      <c r="D234" s="5"/>
      <c r="E234" s="13" t="s">
        <v>65</v>
      </c>
      <c r="F234" s="145">
        <f aca="true" t="shared" si="111" ref="F234:R234">F235+F278+F343+F437+F430+F257</f>
        <v>108997.76999999999</v>
      </c>
      <c r="G234" s="145">
        <f t="shared" si="111"/>
        <v>179667.36192999996</v>
      </c>
      <c r="H234" s="145">
        <f t="shared" si="111"/>
        <v>-135</v>
      </c>
      <c r="I234" s="145">
        <f t="shared" si="111"/>
        <v>66450.705</v>
      </c>
      <c r="J234" s="145">
        <f t="shared" si="111"/>
        <v>4576.386930000001</v>
      </c>
      <c r="K234" s="145">
        <f t="shared" si="111"/>
        <v>0</v>
      </c>
      <c r="L234" s="145">
        <f t="shared" si="111"/>
        <v>-222.5</v>
      </c>
      <c r="M234" s="145">
        <f t="shared" si="111"/>
        <v>0</v>
      </c>
      <c r="N234" s="145">
        <f t="shared" si="111"/>
        <v>0</v>
      </c>
      <c r="O234" s="145">
        <f t="shared" si="111"/>
        <v>0</v>
      </c>
      <c r="P234" s="145">
        <f t="shared" si="111"/>
        <v>0</v>
      </c>
      <c r="Q234" s="145">
        <f t="shared" si="111"/>
        <v>0</v>
      </c>
      <c r="R234" s="235">
        <f t="shared" si="111"/>
        <v>0</v>
      </c>
      <c r="S234" s="236"/>
    </row>
    <row r="235" spans="1:18" s="23" customFormat="1" ht="12" hidden="1">
      <c r="A235" s="5"/>
      <c r="B235" s="5" t="s">
        <v>30</v>
      </c>
      <c r="C235" s="5"/>
      <c r="D235" s="5"/>
      <c r="E235" s="15" t="s">
        <v>31</v>
      </c>
      <c r="F235" s="145">
        <f>F236+F247</f>
        <v>14732.3</v>
      </c>
      <c r="G235" s="145">
        <f>G236+G247</f>
        <v>15036.55619</v>
      </c>
      <c r="H235" s="24">
        <f aca="true" t="shared" si="112" ref="H235:R235">H236+H247</f>
        <v>0</v>
      </c>
      <c r="I235" s="24">
        <f t="shared" si="112"/>
        <v>304.25619</v>
      </c>
      <c r="J235" s="76">
        <f t="shared" si="112"/>
        <v>0</v>
      </c>
      <c r="K235" s="76">
        <f t="shared" si="112"/>
        <v>0</v>
      </c>
      <c r="L235" s="24">
        <f t="shared" si="112"/>
        <v>0</v>
      </c>
      <c r="M235" s="193">
        <f t="shared" si="112"/>
        <v>0</v>
      </c>
      <c r="N235" s="24">
        <f t="shared" si="112"/>
        <v>0</v>
      </c>
      <c r="O235" s="224">
        <f t="shared" si="112"/>
        <v>0</v>
      </c>
      <c r="P235" s="24">
        <f t="shared" si="112"/>
        <v>0</v>
      </c>
      <c r="Q235" s="24">
        <f t="shared" si="112"/>
        <v>0</v>
      </c>
      <c r="R235" s="24">
        <f t="shared" si="112"/>
        <v>0</v>
      </c>
    </row>
    <row r="236" spans="1:18" s="22" customFormat="1" ht="48" hidden="1">
      <c r="A236" s="5"/>
      <c r="B236" s="5" t="s">
        <v>37</v>
      </c>
      <c r="C236" s="16"/>
      <c r="D236" s="5"/>
      <c r="E236" s="13" t="s">
        <v>38</v>
      </c>
      <c r="F236" s="145">
        <f>F237</f>
        <v>6914.6</v>
      </c>
      <c r="G236" s="145">
        <f>G237</f>
        <v>6914.6</v>
      </c>
      <c r="H236" s="24">
        <f aca="true" t="shared" si="113" ref="G236:R237">H237</f>
        <v>0</v>
      </c>
      <c r="I236" s="24">
        <f t="shared" si="113"/>
        <v>0</v>
      </c>
      <c r="J236" s="24">
        <f t="shared" si="113"/>
        <v>0</v>
      </c>
      <c r="K236" s="24">
        <f t="shared" si="113"/>
        <v>0</v>
      </c>
      <c r="L236" s="24">
        <f t="shared" si="113"/>
        <v>0</v>
      </c>
      <c r="M236" s="193">
        <f t="shared" si="113"/>
        <v>0</v>
      </c>
      <c r="N236" s="24">
        <f t="shared" si="113"/>
        <v>0</v>
      </c>
      <c r="O236" s="224">
        <f t="shared" si="113"/>
        <v>0</v>
      </c>
      <c r="P236" s="24">
        <f t="shared" si="113"/>
        <v>0</v>
      </c>
      <c r="Q236" s="24">
        <f t="shared" si="113"/>
        <v>0</v>
      </c>
      <c r="R236" s="24">
        <f t="shared" si="113"/>
        <v>0</v>
      </c>
    </row>
    <row r="237" spans="1:18" s="23" customFormat="1" ht="51" hidden="1">
      <c r="A237" s="17"/>
      <c r="B237" s="17"/>
      <c r="C237" s="82" t="s">
        <v>175</v>
      </c>
      <c r="D237" s="11"/>
      <c r="E237" s="79" t="s">
        <v>110</v>
      </c>
      <c r="F237" s="113">
        <f>F238</f>
        <v>6914.6</v>
      </c>
      <c r="G237" s="113">
        <f t="shared" si="113"/>
        <v>6914.6</v>
      </c>
      <c r="H237" s="91">
        <f t="shared" si="113"/>
        <v>0</v>
      </c>
      <c r="I237" s="91">
        <f t="shared" si="113"/>
        <v>0</v>
      </c>
      <c r="J237" s="91">
        <f t="shared" si="113"/>
        <v>0</v>
      </c>
      <c r="K237" s="91">
        <f t="shared" si="113"/>
        <v>0</v>
      </c>
      <c r="L237" s="91">
        <f t="shared" si="113"/>
        <v>0</v>
      </c>
      <c r="M237" s="95">
        <f t="shared" si="113"/>
        <v>0</v>
      </c>
      <c r="N237" s="91">
        <f t="shared" si="113"/>
        <v>0</v>
      </c>
      <c r="O237" s="61">
        <f t="shared" si="113"/>
        <v>0</v>
      </c>
      <c r="P237" s="91">
        <f t="shared" si="113"/>
        <v>0</v>
      </c>
      <c r="Q237" s="91">
        <f t="shared" si="113"/>
        <v>0</v>
      </c>
      <c r="R237" s="91">
        <f t="shared" si="113"/>
        <v>0</v>
      </c>
    </row>
    <row r="238" spans="1:18" s="23" customFormat="1" ht="25.5" hidden="1">
      <c r="A238" s="17"/>
      <c r="B238" s="17"/>
      <c r="C238" s="100" t="s">
        <v>176</v>
      </c>
      <c r="D238" s="50"/>
      <c r="E238" s="80" t="s">
        <v>111</v>
      </c>
      <c r="F238" s="97">
        <f>F242+F239</f>
        <v>6914.6</v>
      </c>
      <c r="G238" s="97">
        <f aca="true" t="shared" si="114" ref="G238:O238">G242+G239</f>
        <v>6914.6</v>
      </c>
      <c r="H238" s="97">
        <f t="shared" si="114"/>
        <v>0</v>
      </c>
      <c r="I238" s="97">
        <f t="shared" si="114"/>
        <v>0</v>
      </c>
      <c r="J238" s="97">
        <f t="shared" si="114"/>
        <v>0</v>
      </c>
      <c r="K238" s="97">
        <f t="shared" si="114"/>
        <v>0</v>
      </c>
      <c r="L238" s="97">
        <f t="shared" si="114"/>
        <v>0</v>
      </c>
      <c r="M238" s="114">
        <f t="shared" si="114"/>
        <v>0</v>
      </c>
      <c r="N238" s="97">
        <f t="shared" si="114"/>
        <v>0</v>
      </c>
      <c r="O238" s="140">
        <f t="shared" si="114"/>
        <v>0</v>
      </c>
      <c r="P238" s="87">
        <f>P242</f>
        <v>0</v>
      </c>
      <c r="Q238" s="87">
        <f>Q242</f>
        <v>0</v>
      </c>
      <c r="R238" s="87">
        <f>R242</f>
        <v>0</v>
      </c>
    </row>
    <row r="239" spans="1:18" s="23" customFormat="1" ht="25.5" hidden="1">
      <c r="A239" s="17"/>
      <c r="B239" s="17"/>
      <c r="C239" s="85" t="s">
        <v>177</v>
      </c>
      <c r="D239" s="50"/>
      <c r="E239" s="72" t="s">
        <v>179</v>
      </c>
      <c r="F239" s="97">
        <f>F240</f>
        <v>0</v>
      </c>
      <c r="G239" s="97">
        <f aca="true" t="shared" si="115" ref="G239:O240">G240</f>
        <v>0</v>
      </c>
      <c r="H239" s="97">
        <f t="shared" si="115"/>
        <v>0</v>
      </c>
      <c r="I239" s="97">
        <f t="shared" si="115"/>
        <v>0</v>
      </c>
      <c r="J239" s="97">
        <f t="shared" si="115"/>
        <v>0</v>
      </c>
      <c r="K239" s="97">
        <f t="shared" si="115"/>
        <v>0</v>
      </c>
      <c r="L239" s="97">
        <f t="shared" si="115"/>
        <v>0</v>
      </c>
      <c r="M239" s="114">
        <f t="shared" si="115"/>
        <v>0</v>
      </c>
      <c r="N239" s="97">
        <f t="shared" si="115"/>
        <v>0</v>
      </c>
      <c r="O239" s="140">
        <f t="shared" si="115"/>
        <v>0</v>
      </c>
      <c r="P239" s="87"/>
      <c r="Q239" s="87"/>
      <c r="R239" s="87"/>
    </row>
    <row r="240" spans="1:18" s="23" customFormat="1" ht="25.5" hidden="1">
      <c r="A240" s="17"/>
      <c r="B240" s="17"/>
      <c r="C240" s="85" t="s">
        <v>178</v>
      </c>
      <c r="D240" s="50"/>
      <c r="E240" s="72" t="s">
        <v>180</v>
      </c>
      <c r="F240" s="97">
        <f>F241</f>
        <v>0</v>
      </c>
      <c r="G240" s="97">
        <f t="shared" si="115"/>
        <v>0</v>
      </c>
      <c r="H240" s="97">
        <f t="shared" si="115"/>
        <v>0</v>
      </c>
      <c r="I240" s="97">
        <f t="shared" si="115"/>
        <v>0</v>
      </c>
      <c r="J240" s="97">
        <f t="shared" si="115"/>
        <v>0</v>
      </c>
      <c r="K240" s="97">
        <f t="shared" si="115"/>
        <v>0</v>
      </c>
      <c r="L240" s="97">
        <f t="shared" si="115"/>
        <v>0</v>
      </c>
      <c r="M240" s="114">
        <f t="shared" si="115"/>
        <v>0</v>
      </c>
      <c r="N240" s="97">
        <f t="shared" si="115"/>
        <v>0</v>
      </c>
      <c r="O240" s="140">
        <f t="shared" si="115"/>
        <v>0</v>
      </c>
      <c r="P240" s="87"/>
      <c r="Q240" s="87"/>
      <c r="R240" s="87"/>
    </row>
    <row r="241" spans="1:18" s="23" customFormat="1" ht="25.5" hidden="1">
      <c r="A241" s="17"/>
      <c r="B241" s="17"/>
      <c r="C241" s="85"/>
      <c r="D241" s="50" t="s">
        <v>3</v>
      </c>
      <c r="E241" s="86" t="s">
        <v>98</v>
      </c>
      <c r="F241" s="97"/>
      <c r="G241" s="111">
        <f>F241+SUM(H241:R241)</f>
        <v>0</v>
      </c>
      <c r="H241" s="87"/>
      <c r="I241" s="87"/>
      <c r="J241" s="87"/>
      <c r="K241" s="87"/>
      <c r="L241" s="87"/>
      <c r="M241" s="89"/>
      <c r="N241" s="87"/>
      <c r="O241" s="62"/>
      <c r="P241" s="87"/>
      <c r="Q241" s="87"/>
      <c r="R241" s="87"/>
    </row>
    <row r="242" spans="1:18" s="23" customFormat="1" ht="25.5" hidden="1">
      <c r="A242" s="17"/>
      <c r="B242" s="17"/>
      <c r="C242" s="85" t="s">
        <v>181</v>
      </c>
      <c r="D242" s="50"/>
      <c r="E242" s="86" t="s">
        <v>166</v>
      </c>
      <c r="F242" s="97">
        <f>F243</f>
        <v>6914.6</v>
      </c>
      <c r="G242" s="97">
        <f aca="true" t="shared" si="116" ref="G242:R242">G243</f>
        <v>6914.6</v>
      </c>
      <c r="H242" s="87">
        <f t="shared" si="116"/>
        <v>0</v>
      </c>
      <c r="I242" s="87">
        <f t="shared" si="116"/>
        <v>0</v>
      </c>
      <c r="J242" s="87">
        <f t="shared" si="116"/>
        <v>0</v>
      </c>
      <c r="K242" s="87">
        <f t="shared" si="116"/>
        <v>0</v>
      </c>
      <c r="L242" s="87">
        <f t="shared" si="116"/>
        <v>0</v>
      </c>
      <c r="M242" s="89">
        <f t="shared" si="116"/>
        <v>0</v>
      </c>
      <c r="N242" s="87">
        <f t="shared" si="116"/>
        <v>0</v>
      </c>
      <c r="O242" s="62">
        <f t="shared" si="116"/>
        <v>0</v>
      </c>
      <c r="P242" s="87">
        <f t="shared" si="116"/>
        <v>0</v>
      </c>
      <c r="Q242" s="87">
        <f t="shared" si="116"/>
        <v>0</v>
      </c>
      <c r="R242" s="87">
        <f t="shared" si="116"/>
        <v>0</v>
      </c>
    </row>
    <row r="243" spans="1:18" s="23" customFormat="1" ht="25.5" hidden="1">
      <c r="A243" s="17"/>
      <c r="B243" s="17"/>
      <c r="C243" s="85" t="s">
        <v>182</v>
      </c>
      <c r="D243" s="50"/>
      <c r="E243" s="72" t="s">
        <v>167</v>
      </c>
      <c r="F243" s="111">
        <f>F244+F245+F246</f>
        <v>6914.6</v>
      </c>
      <c r="G243" s="111">
        <f aca="true" t="shared" si="117" ref="G243:R243">G244+G245+G246</f>
        <v>6914.6</v>
      </c>
      <c r="H243" s="83">
        <f t="shared" si="117"/>
        <v>0</v>
      </c>
      <c r="I243" s="83">
        <f t="shared" si="117"/>
        <v>0</v>
      </c>
      <c r="J243" s="83">
        <f t="shared" si="117"/>
        <v>0</v>
      </c>
      <c r="K243" s="83">
        <f t="shared" si="117"/>
        <v>0</v>
      </c>
      <c r="L243" s="83">
        <f t="shared" si="117"/>
        <v>0</v>
      </c>
      <c r="M243" s="96">
        <f t="shared" si="117"/>
        <v>0</v>
      </c>
      <c r="N243" s="83">
        <f t="shared" si="117"/>
        <v>0</v>
      </c>
      <c r="O243" s="226">
        <f t="shared" si="117"/>
        <v>0</v>
      </c>
      <c r="P243" s="83">
        <f t="shared" si="117"/>
        <v>0</v>
      </c>
      <c r="Q243" s="83">
        <f t="shared" si="117"/>
        <v>0</v>
      </c>
      <c r="R243" s="83">
        <f t="shared" si="117"/>
        <v>0</v>
      </c>
    </row>
    <row r="244" spans="1:18" s="23" customFormat="1" ht="51" hidden="1">
      <c r="A244" s="17"/>
      <c r="B244" s="17"/>
      <c r="C244" s="85"/>
      <c r="D244" s="50" t="s">
        <v>2</v>
      </c>
      <c r="E244" s="86" t="s">
        <v>97</v>
      </c>
      <c r="F244" s="111">
        <v>6314.1</v>
      </c>
      <c r="G244" s="111">
        <f>F244+SUM(H244:R244)</f>
        <v>6314.1</v>
      </c>
      <c r="H244" s="83"/>
      <c r="I244" s="87"/>
      <c r="J244" s="88"/>
      <c r="K244" s="88"/>
      <c r="L244" s="87"/>
      <c r="M244" s="96"/>
      <c r="N244" s="87"/>
      <c r="O244" s="62"/>
      <c r="P244" s="89"/>
      <c r="Q244" s="89"/>
      <c r="R244" s="89"/>
    </row>
    <row r="245" spans="1:18" s="23" customFormat="1" ht="25.5" hidden="1">
      <c r="A245" s="17"/>
      <c r="B245" s="17"/>
      <c r="C245" s="85"/>
      <c r="D245" s="50" t="s">
        <v>3</v>
      </c>
      <c r="E245" s="86" t="s">
        <v>98</v>
      </c>
      <c r="F245" s="111">
        <v>600.3</v>
      </c>
      <c r="G245" s="111">
        <f>F245+SUM(H245:R245)</f>
        <v>600.3</v>
      </c>
      <c r="H245" s="83"/>
      <c r="I245" s="83"/>
      <c r="J245" s="84">
        <v>0</v>
      </c>
      <c r="K245" s="84"/>
      <c r="L245" s="83"/>
      <c r="M245" s="96"/>
      <c r="N245" s="83"/>
      <c r="O245" s="226"/>
      <c r="P245" s="83"/>
      <c r="Q245" s="83"/>
      <c r="R245" s="83"/>
    </row>
    <row r="246" spans="1:18" s="23" customFormat="1" ht="12.75" hidden="1">
      <c r="A246" s="17"/>
      <c r="B246" s="17"/>
      <c r="C246" s="85"/>
      <c r="D246" s="50" t="s">
        <v>4</v>
      </c>
      <c r="E246" s="86" t="s">
        <v>5</v>
      </c>
      <c r="F246" s="111">
        <v>0.2</v>
      </c>
      <c r="G246" s="111">
        <f>F246+SUM(H246:R246)</f>
        <v>0.2</v>
      </c>
      <c r="H246" s="92"/>
      <c r="I246" s="83"/>
      <c r="J246" s="84"/>
      <c r="K246" s="84"/>
      <c r="L246" s="83"/>
      <c r="M246" s="96"/>
      <c r="N246" s="83"/>
      <c r="O246" s="226"/>
      <c r="P246" s="83"/>
      <c r="Q246" s="83"/>
      <c r="R246" s="83">
        <f>R247</f>
        <v>0</v>
      </c>
    </row>
    <row r="247" spans="1:18" s="22" customFormat="1" ht="12" hidden="1">
      <c r="A247" s="5"/>
      <c r="B247" s="5" t="s">
        <v>86</v>
      </c>
      <c r="C247" s="16"/>
      <c r="D247" s="5"/>
      <c r="E247" s="19" t="s">
        <v>41</v>
      </c>
      <c r="F247" s="145">
        <f>F248+F254</f>
        <v>7817.7</v>
      </c>
      <c r="G247" s="145">
        <f aca="true" t="shared" si="118" ref="G247:R247">G248+G254</f>
        <v>8121.95619</v>
      </c>
      <c r="H247" s="145">
        <f t="shared" si="118"/>
        <v>0</v>
      </c>
      <c r="I247" s="145">
        <f t="shared" si="118"/>
        <v>304.25619</v>
      </c>
      <c r="J247" s="145">
        <f t="shared" si="118"/>
        <v>0</v>
      </c>
      <c r="K247" s="145">
        <f t="shared" si="118"/>
        <v>0</v>
      </c>
      <c r="L247" s="145">
        <f t="shared" si="118"/>
        <v>0</v>
      </c>
      <c r="M247" s="145">
        <f t="shared" si="118"/>
        <v>0</v>
      </c>
      <c r="N247" s="145">
        <f t="shared" si="118"/>
        <v>0</v>
      </c>
      <c r="O247" s="145">
        <f t="shared" si="118"/>
        <v>0</v>
      </c>
      <c r="P247" s="145">
        <f t="shared" si="118"/>
        <v>0</v>
      </c>
      <c r="Q247" s="145">
        <f t="shared" si="118"/>
        <v>0</v>
      </c>
      <c r="R247" s="145">
        <f t="shared" si="118"/>
        <v>0</v>
      </c>
    </row>
    <row r="248" spans="1:18" s="23" customFormat="1" ht="51" hidden="1">
      <c r="A248" s="17"/>
      <c r="B248" s="17"/>
      <c r="C248" s="82" t="s">
        <v>175</v>
      </c>
      <c r="D248" s="11"/>
      <c r="E248" s="79" t="s">
        <v>110</v>
      </c>
      <c r="F248" s="113">
        <f>F249</f>
        <v>7817.7</v>
      </c>
      <c r="G248" s="113">
        <f aca="true" t="shared" si="119" ref="G248:Q248">G249</f>
        <v>7817.7</v>
      </c>
      <c r="H248" s="113">
        <f t="shared" si="119"/>
        <v>0</v>
      </c>
      <c r="I248" s="113">
        <f t="shared" si="119"/>
        <v>0</v>
      </c>
      <c r="J248" s="113">
        <f t="shared" si="119"/>
        <v>0</v>
      </c>
      <c r="K248" s="113">
        <f t="shared" si="119"/>
        <v>0</v>
      </c>
      <c r="L248" s="113">
        <f t="shared" si="119"/>
        <v>0</v>
      </c>
      <c r="M248" s="113">
        <f t="shared" si="119"/>
        <v>0</v>
      </c>
      <c r="N248" s="113">
        <f t="shared" si="119"/>
        <v>0</v>
      </c>
      <c r="O248" s="113">
        <f t="shared" si="119"/>
        <v>0</v>
      </c>
      <c r="P248" s="113">
        <f t="shared" si="119"/>
        <v>0</v>
      </c>
      <c r="Q248" s="113">
        <f t="shared" si="119"/>
        <v>0</v>
      </c>
      <c r="R248" s="91">
        <f aca="true" t="shared" si="120" ref="G248:R250">R249</f>
        <v>0</v>
      </c>
    </row>
    <row r="249" spans="1:18" s="23" customFormat="1" ht="25.5" hidden="1">
      <c r="A249" s="17"/>
      <c r="B249" s="17"/>
      <c r="C249" s="100" t="s">
        <v>176</v>
      </c>
      <c r="D249" s="50"/>
      <c r="E249" s="80" t="s">
        <v>111</v>
      </c>
      <c r="F249" s="97">
        <f>F250</f>
        <v>7817.7</v>
      </c>
      <c r="G249" s="97">
        <f t="shared" si="120"/>
        <v>7817.7</v>
      </c>
      <c r="H249" s="87">
        <f t="shared" si="120"/>
        <v>0</v>
      </c>
      <c r="I249" s="87">
        <f t="shared" si="120"/>
        <v>0</v>
      </c>
      <c r="J249" s="87">
        <f t="shared" si="120"/>
        <v>0</v>
      </c>
      <c r="K249" s="87">
        <f t="shared" si="120"/>
        <v>0</v>
      </c>
      <c r="L249" s="87">
        <f t="shared" si="120"/>
        <v>0</v>
      </c>
      <c r="M249" s="89">
        <f t="shared" si="120"/>
        <v>0</v>
      </c>
      <c r="N249" s="87">
        <f t="shared" si="120"/>
        <v>0</v>
      </c>
      <c r="O249" s="62">
        <f t="shared" si="120"/>
        <v>0</v>
      </c>
      <c r="P249" s="87">
        <f t="shared" si="120"/>
        <v>0</v>
      </c>
      <c r="Q249" s="87">
        <f t="shared" si="120"/>
        <v>0</v>
      </c>
      <c r="R249" s="87">
        <f t="shared" si="120"/>
        <v>0</v>
      </c>
    </row>
    <row r="250" spans="1:18" s="23" customFormat="1" ht="25.5" hidden="1">
      <c r="A250" s="17"/>
      <c r="B250" s="17"/>
      <c r="C250" s="85" t="s">
        <v>177</v>
      </c>
      <c r="D250" s="50"/>
      <c r="E250" s="72" t="s">
        <v>179</v>
      </c>
      <c r="F250" s="97">
        <f>F251</f>
        <v>7817.7</v>
      </c>
      <c r="G250" s="97">
        <f t="shared" si="120"/>
        <v>7817.7</v>
      </c>
      <c r="H250" s="87">
        <f t="shared" si="120"/>
        <v>0</v>
      </c>
      <c r="I250" s="87">
        <f t="shared" si="120"/>
        <v>0</v>
      </c>
      <c r="J250" s="87">
        <f t="shared" si="120"/>
        <v>0</v>
      </c>
      <c r="K250" s="87">
        <f t="shared" si="120"/>
        <v>0</v>
      </c>
      <c r="L250" s="87">
        <f t="shared" si="120"/>
        <v>0</v>
      </c>
      <c r="M250" s="89">
        <f t="shared" si="120"/>
        <v>0</v>
      </c>
      <c r="N250" s="87">
        <f t="shared" si="120"/>
        <v>0</v>
      </c>
      <c r="O250" s="62">
        <f t="shared" si="120"/>
        <v>0</v>
      </c>
      <c r="P250" s="87">
        <f t="shared" si="120"/>
        <v>0</v>
      </c>
      <c r="Q250" s="87">
        <f t="shared" si="120"/>
        <v>0</v>
      </c>
      <c r="R250" s="87">
        <f t="shared" si="120"/>
        <v>0</v>
      </c>
    </row>
    <row r="251" spans="1:18" s="23" customFormat="1" ht="25.5" hidden="1">
      <c r="A251" s="17"/>
      <c r="B251" s="17"/>
      <c r="C251" s="85" t="s">
        <v>178</v>
      </c>
      <c r="D251" s="50"/>
      <c r="E251" s="72" t="s">
        <v>180</v>
      </c>
      <c r="F251" s="97">
        <f>F252+F253</f>
        <v>7817.7</v>
      </c>
      <c r="G251" s="97">
        <f aca="true" t="shared" si="121" ref="G251:R251">G252+G253</f>
        <v>7817.7</v>
      </c>
      <c r="H251" s="87">
        <f t="shared" si="121"/>
        <v>0</v>
      </c>
      <c r="I251" s="87">
        <f t="shared" si="121"/>
        <v>0</v>
      </c>
      <c r="J251" s="87">
        <f t="shared" si="121"/>
        <v>0</v>
      </c>
      <c r="K251" s="87">
        <f t="shared" si="121"/>
        <v>0</v>
      </c>
      <c r="L251" s="87">
        <f t="shared" si="121"/>
        <v>0</v>
      </c>
      <c r="M251" s="89">
        <f t="shared" si="121"/>
        <v>0</v>
      </c>
      <c r="N251" s="87">
        <f t="shared" si="121"/>
        <v>0</v>
      </c>
      <c r="O251" s="62">
        <f t="shared" si="121"/>
        <v>0</v>
      </c>
      <c r="P251" s="87">
        <f t="shared" si="121"/>
        <v>0</v>
      </c>
      <c r="Q251" s="87">
        <f t="shared" si="121"/>
        <v>0</v>
      </c>
      <c r="R251" s="87">
        <f t="shared" si="121"/>
        <v>0</v>
      </c>
    </row>
    <row r="252" spans="1:18" s="23" customFormat="1" ht="25.5" hidden="1">
      <c r="A252" s="17"/>
      <c r="B252" s="17"/>
      <c r="C252" s="85"/>
      <c r="D252" s="50" t="s">
        <v>3</v>
      </c>
      <c r="E252" s="86" t="s">
        <v>98</v>
      </c>
      <c r="F252" s="97">
        <v>6036.2</v>
      </c>
      <c r="G252" s="111">
        <f>F252+SUM(H252:R252)</f>
        <v>6036.2</v>
      </c>
      <c r="H252" s="111"/>
      <c r="I252" s="87"/>
      <c r="J252" s="88"/>
      <c r="K252" s="88"/>
      <c r="L252" s="87"/>
      <c r="M252" s="89"/>
      <c r="N252" s="89"/>
      <c r="O252" s="62"/>
      <c r="P252" s="87"/>
      <c r="Q252" s="89"/>
      <c r="R252" s="89"/>
    </row>
    <row r="253" spans="1:18" s="23" customFormat="1" ht="12.75" hidden="1">
      <c r="A253" s="17"/>
      <c r="B253" s="17"/>
      <c r="C253" s="85"/>
      <c r="D253" s="50" t="s">
        <v>4</v>
      </c>
      <c r="E253" s="86" t="s">
        <v>5</v>
      </c>
      <c r="F253" s="97">
        <v>1781.5</v>
      </c>
      <c r="G253" s="111">
        <f>F253+SUM(H253:R253)</f>
        <v>1781.5</v>
      </c>
      <c r="H253" s="92"/>
      <c r="I253" s="87"/>
      <c r="J253" s="88"/>
      <c r="K253" s="88"/>
      <c r="L253" s="87"/>
      <c r="M253" s="89"/>
      <c r="N253" s="87"/>
      <c r="O253" s="62"/>
      <c r="P253" s="87"/>
      <c r="Q253" s="87"/>
      <c r="R253" s="87"/>
    </row>
    <row r="254" spans="1:18" s="23" customFormat="1" ht="25.5" hidden="1">
      <c r="A254" s="17"/>
      <c r="B254" s="17"/>
      <c r="C254" s="82" t="s">
        <v>416</v>
      </c>
      <c r="D254" s="11"/>
      <c r="E254" s="102" t="s">
        <v>143</v>
      </c>
      <c r="F254" s="113">
        <f>F255</f>
        <v>0</v>
      </c>
      <c r="G254" s="113">
        <f aca="true" t="shared" si="122" ref="G254:Q255">G255</f>
        <v>304.25619</v>
      </c>
      <c r="H254" s="113">
        <f t="shared" si="122"/>
        <v>0</v>
      </c>
      <c r="I254" s="113">
        <f t="shared" si="122"/>
        <v>304.25619</v>
      </c>
      <c r="J254" s="113">
        <f t="shared" si="122"/>
        <v>0</v>
      </c>
      <c r="K254" s="113">
        <f t="shared" si="122"/>
        <v>0</v>
      </c>
      <c r="L254" s="113">
        <f t="shared" si="122"/>
        <v>0</v>
      </c>
      <c r="M254" s="113">
        <f t="shared" si="122"/>
        <v>0</v>
      </c>
      <c r="N254" s="113">
        <f t="shared" si="122"/>
        <v>0</v>
      </c>
      <c r="O254" s="113">
        <f t="shared" si="122"/>
        <v>0</v>
      </c>
      <c r="P254" s="113">
        <f t="shared" si="122"/>
        <v>0</v>
      </c>
      <c r="Q254" s="113">
        <f t="shared" si="122"/>
        <v>0</v>
      </c>
      <c r="R254" s="91"/>
    </row>
    <row r="255" spans="1:18" s="23" customFormat="1" ht="38.25" hidden="1">
      <c r="A255" s="17"/>
      <c r="B255" s="17"/>
      <c r="C255" s="85" t="s">
        <v>417</v>
      </c>
      <c r="D255" s="50"/>
      <c r="E255" s="72" t="s">
        <v>466</v>
      </c>
      <c r="F255" s="97">
        <f>F256</f>
        <v>0</v>
      </c>
      <c r="G255" s="97">
        <f t="shared" si="122"/>
        <v>304.25619</v>
      </c>
      <c r="H255" s="97">
        <f t="shared" si="122"/>
        <v>0</v>
      </c>
      <c r="I255" s="97">
        <f t="shared" si="122"/>
        <v>304.25619</v>
      </c>
      <c r="J255" s="97">
        <f t="shared" si="122"/>
        <v>0</v>
      </c>
      <c r="K255" s="97">
        <f t="shared" si="122"/>
        <v>0</v>
      </c>
      <c r="L255" s="97">
        <f t="shared" si="122"/>
        <v>0</v>
      </c>
      <c r="M255" s="97">
        <f t="shared" si="122"/>
        <v>0</v>
      </c>
      <c r="N255" s="97">
        <f t="shared" si="122"/>
        <v>0</v>
      </c>
      <c r="O255" s="97">
        <f t="shared" si="122"/>
        <v>0</v>
      </c>
      <c r="P255" s="97">
        <f t="shared" si="122"/>
        <v>0</v>
      </c>
      <c r="Q255" s="97">
        <f t="shared" si="122"/>
        <v>0</v>
      </c>
      <c r="R255" s="87"/>
    </row>
    <row r="256" spans="1:18" s="23" customFormat="1" ht="12.75" hidden="1">
      <c r="A256" s="17"/>
      <c r="B256" s="17"/>
      <c r="C256" s="85"/>
      <c r="D256" s="50" t="s">
        <v>4</v>
      </c>
      <c r="E256" s="86" t="s">
        <v>5</v>
      </c>
      <c r="F256" s="97"/>
      <c r="G256" s="111">
        <f>F256+SUM(H256:R256)</f>
        <v>304.25619</v>
      </c>
      <c r="H256" s="92"/>
      <c r="I256" s="87">
        <f>304.25611+0.00008</f>
        <v>304.25619</v>
      </c>
      <c r="J256" s="88"/>
      <c r="K256" s="88"/>
      <c r="L256" s="87"/>
      <c r="M256" s="89"/>
      <c r="N256" s="87"/>
      <c r="O256" s="62"/>
      <c r="P256" s="87"/>
      <c r="Q256" s="87"/>
      <c r="R256" s="87"/>
    </row>
    <row r="257" spans="1:18" s="23" customFormat="1" ht="24" hidden="1">
      <c r="A257" s="17"/>
      <c r="B257" s="5" t="s">
        <v>42</v>
      </c>
      <c r="C257" s="18"/>
      <c r="D257" s="17"/>
      <c r="E257" s="19" t="s">
        <v>43</v>
      </c>
      <c r="F257" s="91">
        <f>F258+F270</f>
        <v>413</v>
      </c>
      <c r="G257" s="91">
        <f aca="true" t="shared" si="123" ref="G257:R257">G258+G270</f>
        <v>690.8</v>
      </c>
      <c r="H257" s="91">
        <f t="shared" si="123"/>
        <v>0</v>
      </c>
      <c r="I257" s="91">
        <f t="shared" si="123"/>
        <v>277.8</v>
      </c>
      <c r="J257" s="91">
        <f t="shared" si="123"/>
        <v>0</v>
      </c>
      <c r="K257" s="91">
        <f t="shared" si="123"/>
        <v>0</v>
      </c>
      <c r="L257" s="91">
        <f t="shared" si="123"/>
        <v>0</v>
      </c>
      <c r="M257" s="91">
        <f t="shared" si="123"/>
        <v>0</v>
      </c>
      <c r="N257" s="91">
        <f t="shared" si="123"/>
        <v>0</v>
      </c>
      <c r="O257" s="91">
        <f t="shared" si="123"/>
        <v>0</v>
      </c>
      <c r="P257" s="91">
        <f t="shared" si="123"/>
        <v>0</v>
      </c>
      <c r="Q257" s="91">
        <f t="shared" si="123"/>
        <v>0</v>
      </c>
      <c r="R257" s="91">
        <f t="shared" si="123"/>
        <v>0</v>
      </c>
    </row>
    <row r="258" spans="1:18" s="23" customFormat="1" ht="12.75" hidden="1">
      <c r="A258" s="17"/>
      <c r="B258" s="5" t="s">
        <v>46</v>
      </c>
      <c r="C258" s="18"/>
      <c r="D258" s="17"/>
      <c r="E258" s="13" t="s">
        <v>47</v>
      </c>
      <c r="F258" s="91">
        <f aca="true" t="shared" si="124" ref="F258:P259">F259</f>
        <v>300</v>
      </c>
      <c r="G258" s="91">
        <f t="shared" si="124"/>
        <v>300</v>
      </c>
      <c r="H258" s="91">
        <f t="shared" si="124"/>
        <v>0</v>
      </c>
      <c r="I258" s="91">
        <f t="shared" si="124"/>
        <v>0</v>
      </c>
      <c r="J258" s="91">
        <f t="shared" si="124"/>
        <v>0</v>
      </c>
      <c r="K258" s="91">
        <f t="shared" si="124"/>
        <v>0</v>
      </c>
      <c r="L258" s="91">
        <f t="shared" si="124"/>
        <v>0</v>
      </c>
      <c r="M258" s="91">
        <f t="shared" si="124"/>
        <v>0</v>
      </c>
      <c r="N258" s="91">
        <f t="shared" si="124"/>
        <v>0</v>
      </c>
      <c r="O258" s="91">
        <f t="shared" si="124"/>
        <v>0</v>
      </c>
      <c r="P258" s="91">
        <f t="shared" si="124"/>
        <v>0</v>
      </c>
      <c r="Q258" s="87"/>
      <c r="R258" s="87"/>
    </row>
    <row r="259" spans="1:18" s="23" customFormat="1" ht="38.25" hidden="1">
      <c r="A259" s="17"/>
      <c r="B259" s="5"/>
      <c r="C259" s="82" t="s">
        <v>201</v>
      </c>
      <c r="D259" s="11"/>
      <c r="E259" s="79" t="s">
        <v>114</v>
      </c>
      <c r="F259" s="91">
        <f t="shared" si="124"/>
        <v>300</v>
      </c>
      <c r="G259" s="91">
        <f t="shared" si="124"/>
        <v>300</v>
      </c>
      <c r="H259" s="91">
        <f t="shared" si="124"/>
        <v>0</v>
      </c>
      <c r="I259" s="91">
        <f t="shared" si="124"/>
        <v>0</v>
      </c>
      <c r="J259" s="91">
        <f t="shared" si="124"/>
        <v>0</v>
      </c>
      <c r="K259" s="91">
        <f t="shared" si="124"/>
        <v>0</v>
      </c>
      <c r="L259" s="91">
        <f t="shared" si="124"/>
        <v>0</v>
      </c>
      <c r="M259" s="91">
        <f t="shared" si="124"/>
        <v>0</v>
      </c>
      <c r="N259" s="91">
        <f t="shared" si="124"/>
        <v>0</v>
      </c>
      <c r="O259" s="91">
        <f t="shared" si="124"/>
        <v>0</v>
      </c>
      <c r="P259" s="91">
        <f t="shared" si="124"/>
        <v>0</v>
      </c>
      <c r="Q259" s="87"/>
      <c r="R259" s="87"/>
    </row>
    <row r="260" spans="1:18" s="23" customFormat="1" ht="25.5" hidden="1">
      <c r="A260" s="17"/>
      <c r="B260" s="17"/>
      <c r="C260" s="100" t="s">
        <v>215</v>
      </c>
      <c r="D260" s="50"/>
      <c r="E260" s="80" t="s">
        <v>115</v>
      </c>
      <c r="F260" s="87">
        <f>F267+F261+F264</f>
        <v>300</v>
      </c>
      <c r="G260" s="87">
        <f aca="true" t="shared" si="125" ref="G260:P260">G267+G261+G264</f>
        <v>300</v>
      </c>
      <c r="H260" s="87">
        <f t="shared" si="125"/>
        <v>0</v>
      </c>
      <c r="I260" s="87">
        <f t="shared" si="125"/>
        <v>0</v>
      </c>
      <c r="J260" s="87">
        <f t="shared" si="125"/>
        <v>0</v>
      </c>
      <c r="K260" s="87">
        <f t="shared" si="125"/>
        <v>0</v>
      </c>
      <c r="L260" s="87">
        <f t="shared" si="125"/>
        <v>0</v>
      </c>
      <c r="M260" s="87">
        <f t="shared" si="125"/>
        <v>0</v>
      </c>
      <c r="N260" s="87">
        <f t="shared" si="125"/>
        <v>0</v>
      </c>
      <c r="O260" s="87">
        <f t="shared" si="125"/>
        <v>0</v>
      </c>
      <c r="P260" s="87">
        <f t="shared" si="125"/>
        <v>0</v>
      </c>
      <c r="Q260" s="87">
        <f>Q267+Q261+Q264</f>
        <v>0</v>
      </c>
      <c r="R260" s="87">
        <f>R267+R261+R264</f>
        <v>0</v>
      </c>
    </row>
    <row r="261" spans="1:18" s="23" customFormat="1" ht="25.5" hidden="1">
      <c r="A261" s="17"/>
      <c r="B261" s="17"/>
      <c r="C261" s="85" t="s">
        <v>219</v>
      </c>
      <c r="D261" s="50"/>
      <c r="E261" s="72" t="s">
        <v>220</v>
      </c>
      <c r="F261" s="97">
        <f>F262</f>
        <v>80</v>
      </c>
      <c r="G261" s="97">
        <f aca="true" t="shared" si="126" ref="G261:P262">G262</f>
        <v>80</v>
      </c>
      <c r="H261" s="97">
        <f t="shared" si="126"/>
        <v>0</v>
      </c>
      <c r="I261" s="97">
        <f t="shared" si="126"/>
        <v>0</v>
      </c>
      <c r="J261" s="97">
        <f t="shared" si="126"/>
        <v>0</v>
      </c>
      <c r="K261" s="97">
        <f t="shared" si="126"/>
        <v>0</v>
      </c>
      <c r="L261" s="97">
        <f t="shared" si="126"/>
        <v>0</v>
      </c>
      <c r="M261" s="97">
        <f t="shared" si="126"/>
        <v>0</v>
      </c>
      <c r="N261" s="97">
        <f t="shared" si="126"/>
        <v>0</v>
      </c>
      <c r="O261" s="97">
        <f t="shared" si="126"/>
        <v>0</v>
      </c>
      <c r="P261" s="97">
        <f t="shared" si="126"/>
        <v>0</v>
      </c>
      <c r="Q261" s="87">
        <f>Q262</f>
        <v>0</v>
      </c>
      <c r="R261" s="87">
        <f>R262</f>
        <v>0</v>
      </c>
    </row>
    <row r="262" spans="1:18" s="23" customFormat="1" ht="25.5" hidden="1">
      <c r="A262" s="17"/>
      <c r="B262" s="17"/>
      <c r="C262" s="85" t="s">
        <v>550</v>
      </c>
      <c r="D262" s="50"/>
      <c r="E262" s="72" t="s">
        <v>549</v>
      </c>
      <c r="F262" s="97">
        <f>F263</f>
        <v>80</v>
      </c>
      <c r="G262" s="97">
        <f t="shared" si="126"/>
        <v>80</v>
      </c>
      <c r="H262" s="97">
        <f t="shared" si="126"/>
        <v>0</v>
      </c>
      <c r="I262" s="97">
        <f t="shared" si="126"/>
        <v>0</v>
      </c>
      <c r="J262" s="97">
        <f t="shared" si="126"/>
        <v>0</v>
      </c>
      <c r="K262" s="97">
        <f t="shared" si="126"/>
        <v>0</v>
      </c>
      <c r="L262" s="97">
        <f t="shared" si="126"/>
        <v>0</v>
      </c>
      <c r="M262" s="97">
        <f t="shared" si="126"/>
        <v>0</v>
      </c>
      <c r="N262" s="97">
        <f t="shared" si="126"/>
        <v>0</v>
      </c>
      <c r="O262" s="97">
        <f t="shared" si="126"/>
        <v>0</v>
      </c>
      <c r="P262" s="97">
        <f t="shared" si="126"/>
        <v>0</v>
      </c>
      <c r="Q262" s="87">
        <f>Q263</f>
        <v>0</v>
      </c>
      <c r="R262" s="87">
        <f>R263</f>
        <v>0</v>
      </c>
    </row>
    <row r="263" spans="1:18" s="23" customFormat="1" ht="25.5" hidden="1">
      <c r="A263" s="17"/>
      <c r="B263" s="17"/>
      <c r="C263" s="85"/>
      <c r="D263" s="50" t="s">
        <v>3</v>
      </c>
      <c r="E263" s="86" t="s">
        <v>98</v>
      </c>
      <c r="F263" s="97">
        <v>80</v>
      </c>
      <c r="G263" s="111">
        <f>F263+SUM(H263:R263)</f>
        <v>80</v>
      </c>
      <c r="H263" s="87"/>
      <c r="I263" s="87"/>
      <c r="J263" s="88"/>
      <c r="K263" s="88"/>
      <c r="L263" s="87"/>
      <c r="M263" s="89"/>
      <c r="N263" s="87"/>
      <c r="O263" s="62"/>
      <c r="P263" s="87"/>
      <c r="Q263" s="87"/>
      <c r="R263" s="87"/>
    </row>
    <row r="264" spans="1:18" s="23" customFormat="1" ht="30" customHeight="1" hidden="1">
      <c r="A264" s="17"/>
      <c r="B264" s="17"/>
      <c r="C264" s="85" t="s">
        <v>225</v>
      </c>
      <c r="D264" s="50"/>
      <c r="E264" s="86" t="s">
        <v>500</v>
      </c>
      <c r="F264" s="97">
        <f>F265</f>
        <v>30</v>
      </c>
      <c r="G264" s="97">
        <f aca="true" t="shared" si="127" ref="G264:R265">G265</f>
        <v>30</v>
      </c>
      <c r="H264" s="87">
        <f t="shared" si="127"/>
        <v>0</v>
      </c>
      <c r="I264" s="87">
        <f t="shared" si="127"/>
        <v>0</v>
      </c>
      <c r="J264" s="87">
        <f t="shared" si="127"/>
        <v>0</v>
      </c>
      <c r="K264" s="87">
        <f t="shared" si="127"/>
        <v>0</v>
      </c>
      <c r="L264" s="87">
        <f t="shared" si="127"/>
        <v>0</v>
      </c>
      <c r="M264" s="89">
        <f t="shared" si="127"/>
        <v>0</v>
      </c>
      <c r="N264" s="87">
        <f t="shared" si="127"/>
        <v>0</v>
      </c>
      <c r="O264" s="62">
        <f t="shared" si="127"/>
        <v>0</v>
      </c>
      <c r="P264" s="87">
        <f t="shared" si="127"/>
        <v>0</v>
      </c>
      <c r="Q264" s="87">
        <f t="shared" si="127"/>
        <v>0</v>
      </c>
      <c r="R264" s="87">
        <f t="shared" si="127"/>
        <v>0</v>
      </c>
    </row>
    <row r="265" spans="1:18" s="23" customFormat="1" ht="76.5" hidden="1">
      <c r="A265" s="17"/>
      <c r="B265" s="17"/>
      <c r="C265" s="85" t="s">
        <v>551</v>
      </c>
      <c r="D265" s="50"/>
      <c r="E265" s="72" t="s">
        <v>552</v>
      </c>
      <c r="F265" s="97">
        <f>F266</f>
        <v>30</v>
      </c>
      <c r="G265" s="97">
        <f t="shared" si="127"/>
        <v>30</v>
      </c>
      <c r="H265" s="87">
        <f t="shared" si="127"/>
        <v>0</v>
      </c>
      <c r="I265" s="87">
        <f t="shared" si="127"/>
        <v>0</v>
      </c>
      <c r="J265" s="87">
        <f t="shared" si="127"/>
        <v>0</v>
      </c>
      <c r="K265" s="87">
        <f t="shared" si="127"/>
        <v>0</v>
      </c>
      <c r="L265" s="87">
        <f t="shared" si="127"/>
        <v>0</v>
      </c>
      <c r="M265" s="89">
        <f t="shared" si="127"/>
        <v>0</v>
      </c>
      <c r="N265" s="87">
        <f t="shared" si="127"/>
        <v>0</v>
      </c>
      <c r="O265" s="62">
        <f t="shared" si="127"/>
        <v>0</v>
      </c>
      <c r="P265" s="87">
        <f t="shared" si="127"/>
        <v>0</v>
      </c>
      <c r="Q265" s="87">
        <f t="shared" si="127"/>
        <v>0</v>
      </c>
      <c r="R265" s="87">
        <f t="shared" si="127"/>
        <v>0</v>
      </c>
    </row>
    <row r="266" spans="1:18" s="23" customFormat="1" ht="25.5" hidden="1">
      <c r="A266" s="17"/>
      <c r="B266" s="17"/>
      <c r="C266" s="85"/>
      <c r="D266" s="50" t="s">
        <v>3</v>
      </c>
      <c r="E266" s="86" t="s">
        <v>98</v>
      </c>
      <c r="F266" s="97">
        <v>30</v>
      </c>
      <c r="G266" s="111">
        <f>F266+SUM(H266:R266)</f>
        <v>30</v>
      </c>
      <c r="H266" s="87"/>
      <c r="I266" s="87"/>
      <c r="J266" s="87"/>
      <c r="K266" s="87"/>
      <c r="L266" s="87"/>
      <c r="M266" s="89"/>
      <c r="N266" s="87"/>
      <c r="O266" s="62"/>
      <c r="P266" s="87"/>
      <c r="Q266" s="87"/>
      <c r="R266" s="87"/>
    </row>
    <row r="267" spans="1:18" s="23" customFormat="1" ht="25.5" hidden="1">
      <c r="A267" s="17"/>
      <c r="B267" s="17"/>
      <c r="C267" s="85" t="s">
        <v>222</v>
      </c>
      <c r="D267" s="50"/>
      <c r="E267" s="72" t="s">
        <v>224</v>
      </c>
      <c r="F267" s="87">
        <f aca="true" t="shared" si="128" ref="F267:P268">F268</f>
        <v>190</v>
      </c>
      <c r="G267" s="87">
        <f t="shared" si="128"/>
        <v>190</v>
      </c>
      <c r="H267" s="87">
        <f t="shared" si="128"/>
        <v>0</v>
      </c>
      <c r="I267" s="87">
        <f t="shared" si="128"/>
        <v>0</v>
      </c>
      <c r="J267" s="87">
        <f t="shared" si="128"/>
        <v>0</v>
      </c>
      <c r="K267" s="87">
        <f t="shared" si="128"/>
        <v>0</v>
      </c>
      <c r="L267" s="87">
        <f t="shared" si="128"/>
        <v>0</v>
      </c>
      <c r="M267" s="87">
        <f t="shared" si="128"/>
        <v>0</v>
      </c>
      <c r="N267" s="87">
        <f t="shared" si="128"/>
        <v>0</v>
      </c>
      <c r="O267" s="87">
        <f t="shared" si="128"/>
        <v>0</v>
      </c>
      <c r="P267" s="87">
        <f t="shared" si="128"/>
        <v>0</v>
      </c>
      <c r="Q267" s="87"/>
      <c r="R267" s="87"/>
    </row>
    <row r="268" spans="1:18" s="23" customFormat="1" ht="12.75" hidden="1">
      <c r="A268" s="17"/>
      <c r="B268" s="17"/>
      <c r="C268" s="85" t="s">
        <v>223</v>
      </c>
      <c r="D268" s="50"/>
      <c r="E268" s="72" t="s">
        <v>574</v>
      </c>
      <c r="F268" s="87">
        <f t="shared" si="128"/>
        <v>190</v>
      </c>
      <c r="G268" s="87">
        <f t="shared" si="128"/>
        <v>190</v>
      </c>
      <c r="H268" s="87">
        <f t="shared" si="128"/>
        <v>0</v>
      </c>
      <c r="I268" s="87">
        <f t="shared" si="128"/>
        <v>0</v>
      </c>
      <c r="J268" s="87">
        <f t="shared" si="128"/>
        <v>0</v>
      </c>
      <c r="K268" s="87">
        <f t="shared" si="128"/>
        <v>0</v>
      </c>
      <c r="L268" s="87">
        <f t="shared" si="128"/>
        <v>0</v>
      </c>
      <c r="M268" s="87">
        <f t="shared" si="128"/>
        <v>0</v>
      </c>
      <c r="N268" s="87">
        <f t="shared" si="128"/>
        <v>0</v>
      </c>
      <c r="O268" s="87">
        <f t="shared" si="128"/>
        <v>0</v>
      </c>
      <c r="P268" s="87">
        <f t="shared" si="128"/>
        <v>0</v>
      </c>
      <c r="Q268" s="87"/>
      <c r="R268" s="87"/>
    </row>
    <row r="269" spans="1:18" s="23" customFormat="1" ht="25.5" hidden="1">
      <c r="A269" s="17"/>
      <c r="B269" s="17"/>
      <c r="C269" s="85"/>
      <c r="D269" s="50" t="s">
        <v>3</v>
      </c>
      <c r="E269" s="86" t="s">
        <v>98</v>
      </c>
      <c r="F269" s="97">
        <v>190</v>
      </c>
      <c r="G269" s="111">
        <f>F269+SUM(H269:R269)</f>
        <v>190</v>
      </c>
      <c r="H269" s="92"/>
      <c r="I269" s="87"/>
      <c r="J269" s="88"/>
      <c r="K269" s="88"/>
      <c r="L269" s="87"/>
      <c r="M269" s="89"/>
      <c r="N269" s="87"/>
      <c r="O269" s="62"/>
      <c r="P269" s="87"/>
      <c r="Q269" s="87"/>
      <c r="R269" s="87"/>
    </row>
    <row r="270" spans="1:18" s="23" customFormat="1" ht="25.5" hidden="1">
      <c r="A270" s="17"/>
      <c r="B270" s="5" t="s">
        <v>522</v>
      </c>
      <c r="C270" s="85"/>
      <c r="D270" s="50"/>
      <c r="E270" s="138" t="s">
        <v>523</v>
      </c>
      <c r="F270" s="113">
        <f>F271</f>
        <v>113</v>
      </c>
      <c r="G270" s="113">
        <f aca="true" t="shared" si="129" ref="G270:R272">G271</f>
        <v>390.8</v>
      </c>
      <c r="H270" s="113">
        <f t="shared" si="129"/>
        <v>0</v>
      </c>
      <c r="I270" s="113">
        <f t="shared" si="129"/>
        <v>277.8</v>
      </c>
      <c r="J270" s="113">
        <f t="shared" si="129"/>
        <v>0</v>
      </c>
      <c r="K270" s="113">
        <f t="shared" si="129"/>
        <v>0</v>
      </c>
      <c r="L270" s="113">
        <f t="shared" si="129"/>
        <v>0</v>
      </c>
      <c r="M270" s="165">
        <f t="shared" si="129"/>
        <v>0</v>
      </c>
      <c r="N270" s="97">
        <f t="shared" si="129"/>
        <v>0</v>
      </c>
      <c r="O270" s="140">
        <f t="shared" si="129"/>
        <v>0</v>
      </c>
      <c r="P270" s="97">
        <f t="shared" si="129"/>
        <v>0</v>
      </c>
      <c r="Q270" s="97">
        <f t="shared" si="129"/>
        <v>0</v>
      </c>
      <c r="R270" s="97">
        <f t="shared" si="129"/>
        <v>0</v>
      </c>
    </row>
    <row r="271" spans="1:18" s="23" customFormat="1" ht="38.25" hidden="1">
      <c r="A271" s="17"/>
      <c r="B271" s="5"/>
      <c r="C271" s="82" t="s">
        <v>201</v>
      </c>
      <c r="D271" s="11"/>
      <c r="E271" s="79" t="s">
        <v>114</v>
      </c>
      <c r="F271" s="113">
        <f>F272</f>
        <v>113</v>
      </c>
      <c r="G271" s="113">
        <f t="shared" si="129"/>
        <v>390.8</v>
      </c>
      <c r="H271" s="113">
        <f t="shared" si="129"/>
        <v>0</v>
      </c>
      <c r="I271" s="113">
        <f t="shared" si="129"/>
        <v>277.8</v>
      </c>
      <c r="J271" s="113">
        <f t="shared" si="129"/>
        <v>0</v>
      </c>
      <c r="K271" s="113">
        <f t="shared" si="129"/>
        <v>0</v>
      </c>
      <c r="L271" s="113">
        <f t="shared" si="129"/>
        <v>0</v>
      </c>
      <c r="M271" s="165">
        <f t="shared" si="129"/>
        <v>0</v>
      </c>
      <c r="N271" s="97">
        <f t="shared" si="129"/>
        <v>0</v>
      </c>
      <c r="O271" s="140">
        <f t="shared" si="129"/>
        <v>0</v>
      </c>
      <c r="P271" s="97">
        <f t="shared" si="129"/>
        <v>0</v>
      </c>
      <c r="Q271" s="97">
        <f t="shared" si="129"/>
        <v>0</v>
      </c>
      <c r="R271" s="97">
        <f t="shared" si="129"/>
        <v>0</v>
      </c>
    </row>
    <row r="272" spans="1:18" s="23" customFormat="1" ht="25.5" hidden="1">
      <c r="A272" s="17"/>
      <c r="B272" s="5"/>
      <c r="C272" s="197" t="s">
        <v>481</v>
      </c>
      <c r="D272" s="170"/>
      <c r="E272" s="171" t="s">
        <v>480</v>
      </c>
      <c r="F272" s="97">
        <f>F273</f>
        <v>113</v>
      </c>
      <c r="G272" s="97">
        <f t="shared" si="129"/>
        <v>390.8</v>
      </c>
      <c r="H272" s="97">
        <f t="shared" si="129"/>
        <v>0</v>
      </c>
      <c r="I272" s="97">
        <f t="shared" si="129"/>
        <v>277.8</v>
      </c>
      <c r="J272" s="97">
        <f t="shared" si="129"/>
        <v>0</v>
      </c>
      <c r="K272" s="97">
        <f t="shared" si="129"/>
        <v>0</v>
      </c>
      <c r="L272" s="97">
        <f t="shared" si="129"/>
        <v>0</v>
      </c>
      <c r="M272" s="114">
        <f t="shared" si="129"/>
        <v>0</v>
      </c>
      <c r="N272" s="97">
        <f t="shared" si="129"/>
        <v>0</v>
      </c>
      <c r="O272" s="140">
        <f t="shared" si="129"/>
        <v>0</v>
      </c>
      <c r="P272" s="97">
        <f t="shared" si="129"/>
        <v>0</v>
      </c>
      <c r="Q272" s="97">
        <f t="shared" si="129"/>
        <v>0</v>
      </c>
      <c r="R272" s="97">
        <f t="shared" si="129"/>
        <v>0</v>
      </c>
    </row>
    <row r="273" spans="1:18" s="23" customFormat="1" ht="38.25" hidden="1">
      <c r="A273" s="17"/>
      <c r="B273" s="5"/>
      <c r="C273" s="182" t="s">
        <v>482</v>
      </c>
      <c r="D273" s="132"/>
      <c r="E273" s="172" t="s">
        <v>501</v>
      </c>
      <c r="F273" s="97">
        <f>F274+F276</f>
        <v>113</v>
      </c>
      <c r="G273" s="97">
        <f aca="true" t="shared" si="130" ref="G273:R273">G274+G276</f>
        <v>390.8</v>
      </c>
      <c r="H273" s="97">
        <f t="shared" si="130"/>
        <v>0</v>
      </c>
      <c r="I273" s="97">
        <f t="shared" si="130"/>
        <v>277.8</v>
      </c>
      <c r="J273" s="97">
        <f t="shared" si="130"/>
        <v>0</v>
      </c>
      <c r="K273" s="97">
        <f t="shared" si="130"/>
        <v>0</v>
      </c>
      <c r="L273" s="97">
        <f t="shared" si="130"/>
        <v>0</v>
      </c>
      <c r="M273" s="97">
        <f t="shared" si="130"/>
        <v>0</v>
      </c>
      <c r="N273" s="97">
        <f t="shared" si="130"/>
        <v>0</v>
      </c>
      <c r="O273" s="97">
        <f t="shared" si="130"/>
        <v>0</v>
      </c>
      <c r="P273" s="97">
        <f t="shared" si="130"/>
        <v>0</v>
      </c>
      <c r="Q273" s="97">
        <f t="shared" si="130"/>
        <v>0</v>
      </c>
      <c r="R273" s="97">
        <f t="shared" si="130"/>
        <v>0</v>
      </c>
    </row>
    <row r="274" spans="1:18" s="23" customFormat="1" ht="25.5" hidden="1">
      <c r="A274" s="17"/>
      <c r="B274" s="17"/>
      <c r="C274" s="85" t="s">
        <v>487</v>
      </c>
      <c r="D274" s="50"/>
      <c r="E274" s="86" t="s">
        <v>535</v>
      </c>
      <c r="F274" s="97">
        <f>F275</f>
        <v>113</v>
      </c>
      <c r="G274" s="111">
        <f>G275</f>
        <v>0</v>
      </c>
      <c r="H274" s="111">
        <f aca="true" t="shared" si="131" ref="H274:P274">H275</f>
        <v>0</v>
      </c>
      <c r="I274" s="111">
        <f t="shared" si="131"/>
        <v>0</v>
      </c>
      <c r="J274" s="111">
        <f t="shared" si="131"/>
        <v>-113</v>
      </c>
      <c r="K274" s="111">
        <f t="shared" si="131"/>
        <v>0</v>
      </c>
      <c r="L274" s="111">
        <f t="shared" si="131"/>
        <v>0</v>
      </c>
      <c r="M274" s="111">
        <f t="shared" si="131"/>
        <v>0</v>
      </c>
      <c r="N274" s="111">
        <f t="shared" si="131"/>
        <v>0</v>
      </c>
      <c r="O274" s="111">
        <f t="shared" si="131"/>
        <v>0</v>
      </c>
      <c r="P274" s="111">
        <f t="shared" si="131"/>
        <v>0</v>
      </c>
      <c r="Q274" s="111">
        <f>Q275</f>
        <v>0</v>
      </c>
      <c r="R274" s="111">
        <f>R275</f>
        <v>0</v>
      </c>
    </row>
    <row r="275" spans="1:18" s="23" customFormat="1" ht="25.5" hidden="1">
      <c r="A275" s="17"/>
      <c r="B275" s="17"/>
      <c r="C275" s="85"/>
      <c r="D275" s="50" t="s">
        <v>3</v>
      </c>
      <c r="E275" s="86" t="s">
        <v>98</v>
      </c>
      <c r="F275" s="97">
        <v>113</v>
      </c>
      <c r="G275" s="111">
        <f>F275+SUM(H275:R275)</f>
        <v>0</v>
      </c>
      <c r="H275" s="92"/>
      <c r="I275" s="87"/>
      <c r="J275" s="88">
        <v>-113</v>
      </c>
      <c r="K275" s="88"/>
      <c r="L275" s="87"/>
      <c r="M275" s="89"/>
      <c r="N275" s="87"/>
      <c r="O275" s="62"/>
      <c r="P275" s="87"/>
      <c r="Q275" s="87"/>
      <c r="R275" s="87"/>
    </row>
    <row r="276" spans="1:18" s="23" customFormat="1" ht="25.5" hidden="1">
      <c r="A276" s="17"/>
      <c r="B276" s="17"/>
      <c r="C276" s="85" t="s">
        <v>541</v>
      </c>
      <c r="D276" s="50"/>
      <c r="E276" s="86" t="s">
        <v>535</v>
      </c>
      <c r="F276" s="97">
        <f>F277</f>
        <v>0</v>
      </c>
      <c r="G276" s="97">
        <f aca="true" t="shared" si="132" ref="G276:R276">G277</f>
        <v>390.8</v>
      </c>
      <c r="H276" s="97">
        <f t="shared" si="132"/>
        <v>0</v>
      </c>
      <c r="I276" s="97">
        <f t="shared" si="132"/>
        <v>277.8</v>
      </c>
      <c r="J276" s="97">
        <f t="shared" si="132"/>
        <v>113</v>
      </c>
      <c r="K276" s="97">
        <f t="shared" si="132"/>
        <v>0</v>
      </c>
      <c r="L276" s="97">
        <f t="shared" si="132"/>
        <v>0</v>
      </c>
      <c r="M276" s="97">
        <f t="shared" si="132"/>
        <v>0</v>
      </c>
      <c r="N276" s="97">
        <f t="shared" si="132"/>
        <v>0</v>
      </c>
      <c r="O276" s="97">
        <f t="shared" si="132"/>
        <v>0</v>
      </c>
      <c r="P276" s="97">
        <f t="shared" si="132"/>
        <v>0</v>
      </c>
      <c r="Q276" s="97">
        <f t="shared" si="132"/>
        <v>0</v>
      </c>
      <c r="R276" s="97">
        <f t="shared" si="132"/>
        <v>0</v>
      </c>
    </row>
    <row r="277" spans="1:18" s="23" customFormat="1" ht="25.5" hidden="1">
      <c r="A277" s="17"/>
      <c r="B277" s="17"/>
      <c r="C277" s="85"/>
      <c r="D277" s="50" t="s">
        <v>3</v>
      </c>
      <c r="E277" s="86" t="s">
        <v>98</v>
      </c>
      <c r="F277" s="97"/>
      <c r="G277" s="111">
        <f>F277+SUM(H277:R277)</f>
        <v>390.8</v>
      </c>
      <c r="H277" s="92"/>
      <c r="I277" s="87">
        <v>277.8</v>
      </c>
      <c r="J277" s="88">
        <v>113</v>
      </c>
      <c r="K277" s="88"/>
      <c r="L277" s="87"/>
      <c r="M277" s="89"/>
      <c r="N277" s="87"/>
      <c r="O277" s="62"/>
      <c r="P277" s="87"/>
      <c r="Q277" s="87"/>
      <c r="R277" s="87"/>
    </row>
    <row r="278" spans="1:18" s="23" customFormat="1" ht="12" hidden="1">
      <c r="A278" s="17"/>
      <c r="B278" s="5" t="s">
        <v>48</v>
      </c>
      <c r="C278" s="5"/>
      <c r="D278" s="5"/>
      <c r="E278" s="13" t="s">
        <v>49</v>
      </c>
      <c r="F278" s="145">
        <f aca="true" t="shared" si="133" ref="F278:R278">F334+F279+F290+F303</f>
        <v>41592.07</v>
      </c>
      <c r="G278" s="145">
        <f t="shared" si="133"/>
        <v>78514.75024999998</v>
      </c>
      <c r="H278" s="145">
        <f t="shared" si="133"/>
        <v>0</v>
      </c>
      <c r="I278" s="145">
        <f t="shared" si="133"/>
        <v>36972.68025</v>
      </c>
      <c r="J278" s="145">
        <f t="shared" si="133"/>
        <v>-50</v>
      </c>
      <c r="K278" s="145">
        <f t="shared" si="133"/>
        <v>0</v>
      </c>
      <c r="L278" s="145">
        <f t="shared" si="133"/>
        <v>0</v>
      </c>
      <c r="M278" s="155">
        <f t="shared" si="133"/>
        <v>0</v>
      </c>
      <c r="N278" s="145">
        <f t="shared" si="133"/>
        <v>0</v>
      </c>
      <c r="O278" s="220">
        <f t="shared" si="133"/>
        <v>0</v>
      </c>
      <c r="P278" s="145">
        <f t="shared" si="133"/>
        <v>0</v>
      </c>
      <c r="Q278" s="145">
        <f t="shared" si="133"/>
        <v>0</v>
      </c>
      <c r="R278" s="145">
        <f t="shared" si="133"/>
        <v>0</v>
      </c>
    </row>
    <row r="279" spans="1:18" s="23" customFormat="1" ht="12.75" hidden="1">
      <c r="A279" s="5"/>
      <c r="B279" s="5" t="s">
        <v>151</v>
      </c>
      <c r="C279" s="5"/>
      <c r="D279" s="5"/>
      <c r="E279" s="13" t="s">
        <v>152</v>
      </c>
      <c r="F279" s="145">
        <f>F280</f>
        <v>0</v>
      </c>
      <c r="G279" s="145">
        <f aca="true" t="shared" si="134" ref="G279:M281">G280</f>
        <v>0</v>
      </c>
      <c r="H279" s="145">
        <f t="shared" si="134"/>
        <v>0</v>
      </c>
      <c r="I279" s="145">
        <f t="shared" si="134"/>
        <v>0</v>
      </c>
      <c r="J279" s="145">
        <f t="shared" si="134"/>
        <v>0</v>
      </c>
      <c r="K279" s="145">
        <f t="shared" si="134"/>
        <v>0</v>
      </c>
      <c r="L279" s="145">
        <f t="shared" si="134"/>
        <v>0</v>
      </c>
      <c r="M279" s="155">
        <f t="shared" si="134"/>
        <v>0</v>
      </c>
      <c r="N279" s="91">
        <f aca="true" t="shared" si="135" ref="N279:R283">N280</f>
        <v>0</v>
      </c>
      <c r="O279" s="61">
        <f t="shared" si="135"/>
        <v>0</v>
      </c>
      <c r="P279" s="91">
        <f t="shared" si="135"/>
        <v>0</v>
      </c>
      <c r="Q279" s="91">
        <f t="shared" si="135"/>
        <v>0</v>
      </c>
      <c r="R279" s="91">
        <f t="shared" si="135"/>
        <v>0</v>
      </c>
    </row>
    <row r="280" spans="1:18" s="23" customFormat="1" ht="38.25" hidden="1">
      <c r="A280" s="17"/>
      <c r="B280" s="17"/>
      <c r="C280" s="82" t="s">
        <v>201</v>
      </c>
      <c r="D280" s="11"/>
      <c r="E280" s="79" t="s">
        <v>114</v>
      </c>
      <c r="F280" s="113">
        <f>F281</f>
        <v>0</v>
      </c>
      <c r="G280" s="113">
        <f t="shared" si="134"/>
        <v>0</v>
      </c>
      <c r="H280" s="113">
        <f t="shared" si="134"/>
        <v>0</v>
      </c>
      <c r="I280" s="113">
        <f t="shared" si="134"/>
        <v>0</v>
      </c>
      <c r="J280" s="113">
        <f t="shared" si="134"/>
        <v>0</v>
      </c>
      <c r="K280" s="113">
        <f t="shared" si="134"/>
        <v>0</v>
      </c>
      <c r="L280" s="113">
        <f t="shared" si="134"/>
        <v>0</v>
      </c>
      <c r="M280" s="165">
        <f t="shared" si="134"/>
        <v>0</v>
      </c>
      <c r="N280" s="91">
        <f t="shared" si="135"/>
        <v>0</v>
      </c>
      <c r="O280" s="61">
        <f t="shared" si="135"/>
        <v>0</v>
      </c>
      <c r="P280" s="91">
        <f t="shared" si="135"/>
        <v>0</v>
      </c>
      <c r="Q280" s="91">
        <f t="shared" si="135"/>
        <v>0</v>
      </c>
      <c r="R280" s="91">
        <f t="shared" si="135"/>
        <v>0</v>
      </c>
    </row>
    <row r="281" spans="1:18" s="23" customFormat="1" ht="49.5" customHeight="1" hidden="1">
      <c r="A281" s="17"/>
      <c r="B281" s="17"/>
      <c r="C281" s="100" t="s">
        <v>235</v>
      </c>
      <c r="D281" s="50"/>
      <c r="E281" s="80" t="s">
        <v>117</v>
      </c>
      <c r="F281" s="97">
        <f>F282</f>
        <v>0</v>
      </c>
      <c r="G281" s="97">
        <f t="shared" si="134"/>
        <v>0</v>
      </c>
      <c r="H281" s="97">
        <f t="shared" si="134"/>
        <v>0</v>
      </c>
      <c r="I281" s="97">
        <f t="shared" si="134"/>
        <v>0</v>
      </c>
      <c r="J281" s="97">
        <f t="shared" si="134"/>
        <v>0</v>
      </c>
      <c r="K281" s="97">
        <f t="shared" si="134"/>
        <v>0</v>
      </c>
      <c r="L281" s="97">
        <f t="shared" si="134"/>
        <v>0</v>
      </c>
      <c r="M281" s="114">
        <f t="shared" si="134"/>
        <v>0</v>
      </c>
      <c r="N281" s="87">
        <f t="shared" si="135"/>
        <v>0</v>
      </c>
      <c r="O281" s="62">
        <f t="shared" si="135"/>
        <v>0</v>
      </c>
      <c r="P281" s="87">
        <f t="shared" si="135"/>
        <v>0</v>
      </c>
      <c r="Q281" s="87">
        <f t="shared" si="135"/>
        <v>0</v>
      </c>
      <c r="R281" s="87">
        <f t="shared" si="135"/>
        <v>0</v>
      </c>
    </row>
    <row r="282" spans="1:18" s="23" customFormat="1" ht="49.5" customHeight="1" hidden="1">
      <c r="A282" s="17"/>
      <c r="B282" s="17"/>
      <c r="C282" s="85" t="s">
        <v>236</v>
      </c>
      <c r="D282" s="50"/>
      <c r="E282" s="72" t="s">
        <v>238</v>
      </c>
      <c r="F282" s="97">
        <f>F283+F287+F285</f>
        <v>0</v>
      </c>
      <c r="G282" s="97">
        <f aca="true" t="shared" si="136" ref="G282:M282">G283+G287+G285</f>
        <v>0</v>
      </c>
      <c r="H282" s="97">
        <f t="shared" si="136"/>
        <v>0</v>
      </c>
      <c r="I282" s="97">
        <f t="shared" si="136"/>
        <v>0</v>
      </c>
      <c r="J282" s="97">
        <f t="shared" si="136"/>
        <v>0</v>
      </c>
      <c r="K282" s="97">
        <f t="shared" si="136"/>
        <v>0</v>
      </c>
      <c r="L282" s="97">
        <f t="shared" si="136"/>
        <v>0</v>
      </c>
      <c r="M282" s="114">
        <f t="shared" si="136"/>
        <v>0</v>
      </c>
      <c r="N282" s="97">
        <f>N283+N287+N285</f>
        <v>0</v>
      </c>
      <c r="O282" s="140">
        <f>O283+O287</f>
        <v>0</v>
      </c>
      <c r="P282" s="97">
        <f>P283+P287</f>
        <v>0</v>
      </c>
      <c r="Q282" s="97">
        <f>Q283+Q287</f>
        <v>0</v>
      </c>
      <c r="R282" s="97">
        <f>R283+R287</f>
        <v>0</v>
      </c>
    </row>
    <row r="283" spans="1:18" s="23" customFormat="1" ht="38.25" hidden="1">
      <c r="A283" s="17"/>
      <c r="B283" s="17"/>
      <c r="C283" s="85" t="s">
        <v>237</v>
      </c>
      <c r="D283" s="50"/>
      <c r="E283" s="72" t="s">
        <v>239</v>
      </c>
      <c r="F283" s="97">
        <f>F284</f>
        <v>0</v>
      </c>
      <c r="G283" s="97">
        <f aca="true" t="shared" si="137" ref="G283:M283">G284</f>
        <v>0</v>
      </c>
      <c r="H283" s="97">
        <f t="shared" si="137"/>
        <v>0</v>
      </c>
      <c r="I283" s="97">
        <f t="shared" si="137"/>
        <v>0</v>
      </c>
      <c r="J283" s="97">
        <f t="shared" si="137"/>
        <v>0</v>
      </c>
      <c r="K283" s="97">
        <f t="shared" si="137"/>
        <v>0</v>
      </c>
      <c r="L283" s="97">
        <f t="shared" si="137"/>
        <v>0</v>
      </c>
      <c r="M283" s="114">
        <f t="shared" si="137"/>
        <v>0</v>
      </c>
      <c r="N283" s="87">
        <f t="shared" si="135"/>
        <v>0</v>
      </c>
      <c r="O283" s="62">
        <f t="shared" si="135"/>
        <v>0</v>
      </c>
      <c r="P283" s="87">
        <f t="shared" si="135"/>
        <v>0</v>
      </c>
      <c r="Q283" s="87">
        <f t="shared" si="135"/>
        <v>0</v>
      </c>
      <c r="R283" s="87">
        <f t="shared" si="135"/>
        <v>0</v>
      </c>
    </row>
    <row r="284" spans="1:18" s="23" customFormat="1" ht="25.5" hidden="1">
      <c r="A284" s="17"/>
      <c r="B284" s="17"/>
      <c r="C284" s="85"/>
      <c r="D284" s="50" t="s">
        <v>3</v>
      </c>
      <c r="E284" s="86" t="s">
        <v>98</v>
      </c>
      <c r="F284" s="97"/>
      <c r="G284" s="97"/>
      <c r="H284" s="97"/>
      <c r="I284" s="97"/>
      <c r="J284" s="97"/>
      <c r="K284" s="97"/>
      <c r="L284" s="97"/>
      <c r="M284" s="114"/>
      <c r="N284" s="87"/>
      <c r="O284" s="62"/>
      <c r="P284" s="87"/>
      <c r="Q284" s="87"/>
      <c r="R284" s="87"/>
    </row>
    <row r="285" spans="1:18" s="23" customFormat="1" ht="25.5" hidden="1">
      <c r="A285" s="17"/>
      <c r="B285" s="17"/>
      <c r="C285" s="85" t="s">
        <v>237</v>
      </c>
      <c r="D285" s="50"/>
      <c r="E285" s="86" t="s">
        <v>442</v>
      </c>
      <c r="F285" s="97">
        <f>F286</f>
        <v>0</v>
      </c>
      <c r="G285" s="97">
        <f aca="true" t="shared" si="138" ref="G285:M285">G286</f>
        <v>0</v>
      </c>
      <c r="H285" s="97">
        <f t="shared" si="138"/>
        <v>0</v>
      </c>
      <c r="I285" s="97">
        <f t="shared" si="138"/>
        <v>0</v>
      </c>
      <c r="J285" s="97">
        <f t="shared" si="138"/>
        <v>0</v>
      </c>
      <c r="K285" s="97">
        <f t="shared" si="138"/>
        <v>0</v>
      </c>
      <c r="L285" s="97">
        <f t="shared" si="138"/>
        <v>0</v>
      </c>
      <c r="M285" s="114">
        <f t="shared" si="138"/>
        <v>0</v>
      </c>
      <c r="N285" s="97">
        <f>N286</f>
        <v>0</v>
      </c>
      <c r="O285" s="62"/>
      <c r="P285" s="87"/>
      <c r="Q285" s="87"/>
      <c r="R285" s="87"/>
    </row>
    <row r="286" spans="1:18" s="23" customFormat="1" ht="12.75" hidden="1">
      <c r="A286" s="17"/>
      <c r="B286" s="17"/>
      <c r="C286" s="85"/>
      <c r="D286" s="50" t="s">
        <v>9</v>
      </c>
      <c r="E286" s="86" t="s">
        <v>39</v>
      </c>
      <c r="F286" s="97"/>
      <c r="G286" s="97"/>
      <c r="H286" s="97"/>
      <c r="I286" s="97"/>
      <c r="J286" s="97"/>
      <c r="K286" s="97"/>
      <c r="L286" s="97"/>
      <c r="M286" s="114"/>
      <c r="N286" s="87"/>
      <c r="O286" s="62"/>
      <c r="P286" s="87"/>
      <c r="Q286" s="87"/>
      <c r="R286" s="87"/>
    </row>
    <row r="287" spans="1:18" s="23" customFormat="1" ht="25.5" hidden="1">
      <c r="A287" s="17"/>
      <c r="B287" s="17"/>
      <c r="C287" s="85" t="s">
        <v>441</v>
      </c>
      <c r="D287" s="50"/>
      <c r="E287" s="86" t="s">
        <v>442</v>
      </c>
      <c r="F287" s="97">
        <f>F288+F289</f>
        <v>0</v>
      </c>
      <c r="G287" s="97">
        <f aca="true" t="shared" si="139" ref="G287:M287">G288+G289</f>
        <v>0</v>
      </c>
      <c r="H287" s="97">
        <f t="shared" si="139"/>
        <v>0</v>
      </c>
      <c r="I287" s="97">
        <f t="shared" si="139"/>
        <v>0</v>
      </c>
      <c r="J287" s="97">
        <f t="shared" si="139"/>
        <v>0</v>
      </c>
      <c r="K287" s="97">
        <f t="shared" si="139"/>
        <v>0</v>
      </c>
      <c r="L287" s="97">
        <f t="shared" si="139"/>
        <v>0</v>
      </c>
      <c r="M287" s="114">
        <f t="shared" si="139"/>
        <v>0</v>
      </c>
      <c r="N287" s="97">
        <f>N288+N289</f>
        <v>0</v>
      </c>
      <c r="O287" s="140">
        <f>O288+O289</f>
        <v>0</v>
      </c>
      <c r="P287" s="97">
        <f>P288+P289</f>
        <v>0</v>
      </c>
      <c r="Q287" s="97">
        <f>Q288+Q289</f>
        <v>0</v>
      </c>
      <c r="R287" s="97">
        <f>R288+R289</f>
        <v>0</v>
      </c>
    </row>
    <row r="288" spans="1:18" s="23" customFormat="1" ht="25.5" hidden="1">
      <c r="A288" s="17"/>
      <c r="B288" s="17"/>
      <c r="C288" s="85"/>
      <c r="D288" s="50" t="s">
        <v>3</v>
      </c>
      <c r="E288" s="86" t="s">
        <v>98</v>
      </c>
      <c r="F288" s="97"/>
      <c r="G288" s="97"/>
      <c r="H288" s="97"/>
      <c r="I288" s="97"/>
      <c r="J288" s="97"/>
      <c r="K288" s="97"/>
      <c r="L288" s="97"/>
      <c r="M288" s="114"/>
      <c r="N288" s="87"/>
      <c r="O288" s="62"/>
      <c r="P288" s="87"/>
      <c r="Q288" s="87"/>
      <c r="R288" s="87"/>
    </row>
    <row r="289" spans="1:18" s="23" customFormat="1" ht="12.75" hidden="1">
      <c r="A289" s="17"/>
      <c r="B289" s="17"/>
      <c r="C289" s="85"/>
      <c r="D289" s="50" t="s">
        <v>9</v>
      </c>
      <c r="E289" s="86" t="s">
        <v>39</v>
      </c>
      <c r="F289" s="97"/>
      <c r="G289" s="97"/>
      <c r="H289" s="97"/>
      <c r="I289" s="97"/>
      <c r="J289" s="97"/>
      <c r="K289" s="97"/>
      <c r="L289" s="97"/>
      <c r="M289" s="114"/>
      <c r="N289" s="87"/>
      <c r="O289" s="62"/>
      <c r="P289" s="87"/>
      <c r="Q289" s="87"/>
      <c r="R289" s="87"/>
    </row>
    <row r="290" spans="1:18" s="23" customFormat="1" ht="12" hidden="1">
      <c r="A290" s="17"/>
      <c r="B290" s="5" t="s">
        <v>93</v>
      </c>
      <c r="C290" s="16"/>
      <c r="D290" s="5"/>
      <c r="E290" s="13" t="s">
        <v>94</v>
      </c>
      <c r="F290" s="145">
        <f aca="true" t="shared" si="140" ref="F290:R290">F291+F298</f>
        <v>153.5</v>
      </c>
      <c r="G290" s="145">
        <f t="shared" si="140"/>
        <v>153.5</v>
      </c>
      <c r="H290" s="145">
        <f t="shared" si="140"/>
        <v>0</v>
      </c>
      <c r="I290" s="145">
        <f t="shared" si="140"/>
        <v>0</v>
      </c>
      <c r="J290" s="145">
        <f t="shared" si="140"/>
        <v>0</v>
      </c>
      <c r="K290" s="145">
        <f t="shared" si="140"/>
        <v>0</v>
      </c>
      <c r="L290" s="145">
        <f t="shared" si="140"/>
        <v>0</v>
      </c>
      <c r="M290" s="155">
        <f t="shared" si="140"/>
        <v>0</v>
      </c>
      <c r="N290" s="24">
        <f t="shared" si="140"/>
        <v>0</v>
      </c>
      <c r="O290" s="224">
        <f t="shared" si="140"/>
        <v>0</v>
      </c>
      <c r="P290" s="24">
        <f t="shared" si="140"/>
        <v>0</v>
      </c>
      <c r="Q290" s="24">
        <f t="shared" si="140"/>
        <v>0</v>
      </c>
      <c r="R290" s="24">
        <f t="shared" si="140"/>
        <v>0</v>
      </c>
    </row>
    <row r="291" spans="1:18" s="23" customFormat="1" ht="38.25" hidden="1">
      <c r="A291" s="17"/>
      <c r="B291" s="17"/>
      <c r="C291" s="82" t="s">
        <v>201</v>
      </c>
      <c r="D291" s="11"/>
      <c r="E291" s="79" t="s">
        <v>114</v>
      </c>
      <c r="F291" s="113">
        <f>F292</f>
        <v>53.5</v>
      </c>
      <c r="G291" s="113">
        <f aca="true" t="shared" si="141" ref="G291:R292">G292</f>
        <v>53.5</v>
      </c>
      <c r="H291" s="113">
        <f t="shared" si="141"/>
        <v>0</v>
      </c>
      <c r="I291" s="113">
        <f t="shared" si="141"/>
        <v>0</v>
      </c>
      <c r="J291" s="113">
        <f t="shared" si="141"/>
        <v>0</v>
      </c>
      <c r="K291" s="113">
        <f t="shared" si="141"/>
        <v>0</v>
      </c>
      <c r="L291" s="113">
        <f t="shared" si="141"/>
        <v>0</v>
      </c>
      <c r="M291" s="165">
        <f t="shared" si="141"/>
        <v>0</v>
      </c>
      <c r="N291" s="91">
        <f>N292</f>
        <v>0</v>
      </c>
      <c r="O291" s="61">
        <f>O292</f>
        <v>0</v>
      </c>
      <c r="P291" s="91">
        <f>P292</f>
        <v>0</v>
      </c>
      <c r="Q291" s="91">
        <f>Q292</f>
        <v>0</v>
      </c>
      <c r="R291" s="91">
        <f>R292</f>
        <v>0</v>
      </c>
    </row>
    <row r="292" spans="1:18" s="23" customFormat="1" ht="25.5" hidden="1">
      <c r="A292" s="17"/>
      <c r="B292" s="17"/>
      <c r="C292" s="100" t="s">
        <v>226</v>
      </c>
      <c r="D292" s="50"/>
      <c r="E292" s="80" t="s">
        <v>116</v>
      </c>
      <c r="F292" s="97">
        <f>F293</f>
        <v>53.5</v>
      </c>
      <c r="G292" s="97">
        <f t="shared" si="141"/>
        <v>53.5</v>
      </c>
      <c r="H292" s="97">
        <f t="shared" si="141"/>
        <v>0</v>
      </c>
      <c r="I292" s="97">
        <f t="shared" si="141"/>
        <v>0</v>
      </c>
      <c r="J292" s="97">
        <f t="shared" si="141"/>
        <v>0</v>
      </c>
      <c r="K292" s="97">
        <f t="shared" si="141"/>
        <v>0</v>
      </c>
      <c r="L292" s="97">
        <f t="shared" si="141"/>
        <v>0</v>
      </c>
      <c r="M292" s="97">
        <f t="shared" si="141"/>
        <v>0</v>
      </c>
      <c r="N292" s="97">
        <f t="shared" si="141"/>
        <v>0</v>
      </c>
      <c r="O292" s="97">
        <f t="shared" si="141"/>
        <v>0</v>
      </c>
      <c r="P292" s="97">
        <f t="shared" si="141"/>
        <v>0</v>
      </c>
      <c r="Q292" s="97">
        <f t="shared" si="141"/>
        <v>0</v>
      </c>
      <c r="R292" s="97">
        <f t="shared" si="141"/>
        <v>0</v>
      </c>
    </row>
    <row r="293" spans="1:18" s="23" customFormat="1" ht="12.75" hidden="1">
      <c r="A293" s="17"/>
      <c r="B293" s="17"/>
      <c r="C293" s="85" t="s">
        <v>227</v>
      </c>
      <c r="D293" s="50"/>
      <c r="E293" s="101" t="s">
        <v>229</v>
      </c>
      <c r="F293" s="97">
        <f>F294+F296</f>
        <v>53.5</v>
      </c>
      <c r="G293" s="97">
        <f aca="true" t="shared" si="142" ref="G293:M293">G294+G296</f>
        <v>53.5</v>
      </c>
      <c r="H293" s="97">
        <f t="shared" si="142"/>
        <v>0</v>
      </c>
      <c r="I293" s="97">
        <f t="shared" si="142"/>
        <v>0</v>
      </c>
      <c r="J293" s="97">
        <f t="shared" si="142"/>
        <v>0</v>
      </c>
      <c r="K293" s="97">
        <f t="shared" si="142"/>
        <v>0</v>
      </c>
      <c r="L293" s="97">
        <f t="shared" si="142"/>
        <v>0</v>
      </c>
      <c r="M293" s="114">
        <f t="shared" si="142"/>
        <v>0</v>
      </c>
      <c r="N293" s="97">
        <f>N294+N296</f>
        <v>0</v>
      </c>
      <c r="O293" s="140">
        <f>O294+O296</f>
        <v>0</v>
      </c>
      <c r="P293" s="97">
        <f>P294+P296</f>
        <v>0</v>
      </c>
      <c r="Q293" s="97">
        <f>Q294+Q296</f>
        <v>0</v>
      </c>
      <c r="R293" s="97">
        <f>R294+R296</f>
        <v>0</v>
      </c>
    </row>
    <row r="294" spans="1:18" s="23" customFormat="1" ht="25.5" hidden="1">
      <c r="A294" s="17"/>
      <c r="B294" s="17"/>
      <c r="C294" s="85" t="s">
        <v>228</v>
      </c>
      <c r="D294" s="50"/>
      <c r="E294" s="101" t="s">
        <v>230</v>
      </c>
      <c r="F294" s="97">
        <f>F295</f>
        <v>7.3</v>
      </c>
      <c r="G294" s="97">
        <f aca="true" t="shared" si="143" ref="G294:M294">G295</f>
        <v>7.3</v>
      </c>
      <c r="H294" s="97">
        <f t="shared" si="143"/>
        <v>0</v>
      </c>
      <c r="I294" s="97">
        <f t="shared" si="143"/>
        <v>0</v>
      </c>
      <c r="J294" s="97">
        <f t="shared" si="143"/>
        <v>0</v>
      </c>
      <c r="K294" s="97">
        <f t="shared" si="143"/>
        <v>0</v>
      </c>
      <c r="L294" s="97">
        <f t="shared" si="143"/>
        <v>0</v>
      </c>
      <c r="M294" s="114">
        <f t="shared" si="143"/>
        <v>0</v>
      </c>
      <c r="N294" s="87">
        <f>N295</f>
        <v>0</v>
      </c>
      <c r="O294" s="62">
        <f>O295</f>
        <v>0</v>
      </c>
      <c r="P294" s="87">
        <f>P295</f>
        <v>0</v>
      </c>
      <c r="Q294" s="87">
        <f>Q295</f>
        <v>0</v>
      </c>
      <c r="R294" s="87">
        <f>R295</f>
        <v>0</v>
      </c>
    </row>
    <row r="295" spans="1:18" s="23" customFormat="1" ht="25.5" hidden="1">
      <c r="A295" s="17"/>
      <c r="B295" s="17"/>
      <c r="C295" s="85"/>
      <c r="D295" s="50" t="s">
        <v>3</v>
      </c>
      <c r="E295" s="86" t="s">
        <v>98</v>
      </c>
      <c r="F295" s="97">
        <v>7.3</v>
      </c>
      <c r="G295" s="111">
        <f>F295+SUM(H295:R295)</f>
        <v>7.3</v>
      </c>
      <c r="H295" s="87"/>
      <c r="I295" s="87"/>
      <c r="J295" s="88"/>
      <c r="K295" s="88"/>
      <c r="L295" s="87"/>
      <c r="M295" s="89"/>
      <c r="N295" s="87"/>
      <c r="O295" s="62"/>
      <c r="P295" s="87"/>
      <c r="Q295" s="87"/>
      <c r="R295" s="87"/>
    </row>
    <row r="296" spans="1:18" s="23" customFormat="1" ht="25.5" hidden="1">
      <c r="A296" s="17"/>
      <c r="B296" s="17"/>
      <c r="C296" s="85" t="s">
        <v>553</v>
      </c>
      <c r="D296" s="50"/>
      <c r="E296" s="86" t="s">
        <v>486</v>
      </c>
      <c r="F296" s="97">
        <f>F297</f>
        <v>46.2</v>
      </c>
      <c r="G296" s="97">
        <f aca="true" t="shared" si="144" ref="G296:M296">G297</f>
        <v>46.2</v>
      </c>
      <c r="H296" s="97">
        <f t="shared" si="144"/>
        <v>0</v>
      </c>
      <c r="I296" s="97">
        <f t="shared" si="144"/>
        <v>0</v>
      </c>
      <c r="J296" s="97">
        <f t="shared" si="144"/>
        <v>0</v>
      </c>
      <c r="K296" s="97">
        <f t="shared" si="144"/>
        <v>0</v>
      </c>
      <c r="L296" s="97">
        <f t="shared" si="144"/>
        <v>0</v>
      </c>
      <c r="M296" s="114">
        <f t="shared" si="144"/>
        <v>0</v>
      </c>
      <c r="N296" s="97">
        <f>N297</f>
        <v>0</v>
      </c>
      <c r="O296" s="140">
        <f>O297</f>
        <v>0</v>
      </c>
      <c r="P296" s="97">
        <f>P297</f>
        <v>0</v>
      </c>
      <c r="Q296" s="97">
        <f>Q297</f>
        <v>0</v>
      </c>
      <c r="R296" s="97">
        <f>R297</f>
        <v>0</v>
      </c>
    </row>
    <row r="297" spans="1:18" s="23" customFormat="1" ht="25.5" hidden="1">
      <c r="A297" s="17"/>
      <c r="B297" s="17"/>
      <c r="C297" s="85"/>
      <c r="D297" s="50" t="s">
        <v>3</v>
      </c>
      <c r="E297" s="86" t="s">
        <v>98</v>
      </c>
      <c r="F297" s="97">
        <v>46.2</v>
      </c>
      <c r="G297" s="111">
        <f>F297+SUM(H297:R297)</f>
        <v>46.2</v>
      </c>
      <c r="H297" s="87"/>
      <c r="I297" s="87"/>
      <c r="J297" s="88"/>
      <c r="K297" s="88"/>
      <c r="L297" s="87"/>
      <c r="M297" s="89"/>
      <c r="N297" s="87"/>
      <c r="O297" s="62"/>
      <c r="P297" s="87"/>
      <c r="Q297" s="87"/>
      <c r="R297" s="87"/>
    </row>
    <row r="298" spans="1:18" s="23" customFormat="1" ht="38.25" hidden="1">
      <c r="A298" s="17"/>
      <c r="B298" s="17"/>
      <c r="C298" s="82" t="s">
        <v>367</v>
      </c>
      <c r="D298" s="11"/>
      <c r="E298" s="102" t="s">
        <v>137</v>
      </c>
      <c r="F298" s="113">
        <f>F299</f>
        <v>100</v>
      </c>
      <c r="G298" s="113">
        <f aca="true" t="shared" si="145" ref="G298:M301">G299</f>
        <v>100</v>
      </c>
      <c r="H298" s="113">
        <f t="shared" si="145"/>
        <v>0</v>
      </c>
      <c r="I298" s="113">
        <f t="shared" si="145"/>
        <v>0</v>
      </c>
      <c r="J298" s="113">
        <f t="shared" si="145"/>
        <v>0</v>
      </c>
      <c r="K298" s="113">
        <f t="shared" si="145"/>
        <v>0</v>
      </c>
      <c r="L298" s="113">
        <f t="shared" si="145"/>
        <v>0</v>
      </c>
      <c r="M298" s="165">
        <f t="shared" si="145"/>
        <v>0</v>
      </c>
      <c r="N298" s="91">
        <f aca="true" t="shared" si="146" ref="N298:R301">N299</f>
        <v>0</v>
      </c>
      <c r="O298" s="61">
        <f t="shared" si="146"/>
        <v>0</v>
      </c>
      <c r="P298" s="91">
        <f t="shared" si="146"/>
        <v>0</v>
      </c>
      <c r="Q298" s="91">
        <f t="shared" si="146"/>
        <v>0</v>
      </c>
      <c r="R298" s="91">
        <f t="shared" si="146"/>
        <v>0</v>
      </c>
    </row>
    <row r="299" spans="1:18" s="23" customFormat="1" ht="12.75" hidden="1">
      <c r="A299" s="17"/>
      <c r="B299" s="17"/>
      <c r="C299" s="100" t="s">
        <v>404</v>
      </c>
      <c r="D299" s="117"/>
      <c r="E299" s="128" t="s">
        <v>407</v>
      </c>
      <c r="F299" s="97">
        <f>F300</f>
        <v>100</v>
      </c>
      <c r="G299" s="97">
        <f t="shared" si="145"/>
        <v>100</v>
      </c>
      <c r="H299" s="97">
        <f t="shared" si="145"/>
        <v>0</v>
      </c>
      <c r="I299" s="97">
        <f t="shared" si="145"/>
        <v>0</v>
      </c>
      <c r="J299" s="97">
        <f t="shared" si="145"/>
        <v>0</v>
      </c>
      <c r="K299" s="97">
        <f t="shared" si="145"/>
        <v>0</v>
      </c>
      <c r="L299" s="97">
        <f t="shared" si="145"/>
        <v>0</v>
      </c>
      <c r="M299" s="114">
        <f t="shared" si="145"/>
        <v>0</v>
      </c>
      <c r="N299" s="87">
        <f t="shared" si="146"/>
        <v>0</v>
      </c>
      <c r="O299" s="62">
        <f t="shared" si="146"/>
        <v>0</v>
      </c>
      <c r="P299" s="87">
        <f t="shared" si="146"/>
        <v>0</v>
      </c>
      <c r="Q299" s="87">
        <f t="shared" si="146"/>
        <v>0</v>
      </c>
      <c r="R299" s="87">
        <f t="shared" si="146"/>
        <v>0</v>
      </c>
    </row>
    <row r="300" spans="1:18" s="23" customFormat="1" ht="12.75" hidden="1">
      <c r="A300" s="17"/>
      <c r="B300" s="17"/>
      <c r="C300" s="85" t="s">
        <v>405</v>
      </c>
      <c r="D300" s="50"/>
      <c r="E300" s="86" t="s">
        <v>408</v>
      </c>
      <c r="F300" s="97">
        <f>F301</f>
        <v>100</v>
      </c>
      <c r="G300" s="97">
        <f t="shared" si="145"/>
        <v>100</v>
      </c>
      <c r="H300" s="97">
        <f t="shared" si="145"/>
        <v>0</v>
      </c>
      <c r="I300" s="97">
        <f t="shared" si="145"/>
        <v>0</v>
      </c>
      <c r="J300" s="97">
        <f t="shared" si="145"/>
        <v>0</v>
      </c>
      <c r="K300" s="97">
        <f t="shared" si="145"/>
        <v>0</v>
      </c>
      <c r="L300" s="97">
        <f t="shared" si="145"/>
        <v>0</v>
      </c>
      <c r="M300" s="114">
        <f t="shared" si="145"/>
        <v>0</v>
      </c>
      <c r="N300" s="87">
        <f t="shared" si="146"/>
        <v>0</v>
      </c>
      <c r="O300" s="62">
        <f t="shared" si="146"/>
        <v>0</v>
      </c>
      <c r="P300" s="87">
        <f t="shared" si="146"/>
        <v>0</v>
      </c>
      <c r="Q300" s="87">
        <f t="shared" si="146"/>
        <v>0</v>
      </c>
      <c r="R300" s="87">
        <f t="shared" si="146"/>
        <v>0</v>
      </c>
    </row>
    <row r="301" spans="1:18" s="23" customFormat="1" ht="12.75" hidden="1">
      <c r="A301" s="17"/>
      <c r="B301" s="17"/>
      <c r="C301" s="85" t="s">
        <v>406</v>
      </c>
      <c r="D301" s="50"/>
      <c r="E301" s="86" t="s">
        <v>409</v>
      </c>
      <c r="F301" s="97">
        <f>F302</f>
        <v>100</v>
      </c>
      <c r="G301" s="97">
        <f t="shared" si="145"/>
        <v>100</v>
      </c>
      <c r="H301" s="97">
        <f t="shared" si="145"/>
        <v>0</v>
      </c>
      <c r="I301" s="97">
        <f t="shared" si="145"/>
        <v>0</v>
      </c>
      <c r="J301" s="97">
        <f t="shared" si="145"/>
        <v>0</v>
      </c>
      <c r="K301" s="97">
        <f t="shared" si="145"/>
        <v>0</v>
      </c>
      <c r="L301" s="97">
        <f t="shared" si="145"/>
        <v>0</v>
      </c>
      <c r="M301" s="114">
        <f t="shared" si="145"/>
        <v>0</v>
      </c>
      <c r="N301" s="87">
        <f t="shared" si="146"/>
        <v>0</v>
      </c>
      <c r="O301" s="62">
        <f t="shared" si="146"/>
        <v>0</v>
      </c>
      <c r="P301" s="87">
        <f t="shared" si="146"/>
        <v>0</v>
      </c>
      <c r="Q301" s="87">
        <f t="shared" si="146"/>
        <v>0</v>
      </c>
      <c r="R301" s="87">
        <f t="shared" si="146"/>
        <v>0</v>
      </c>
    </row>
    <row r="302" spans="1:18" s="23" customFormat="1" ht="25.5" hidden="1">
      <c r="A302" s="17"/>
      <c r="B302" s="17"/>
      <c r="C302" s="85"/>
      <c r="D302" s="50" t="s">
        <v>3</v>
      </c>
      <c r="E302" s="86" t="s">
        <v>98</v>
      </c>
      <c r="F302" s="97">
        <v>100</v>
      </c>
      <c r="G302" s="111">
        <f>F302+SUM(H302:R302)</f>
        <v>100</v>
      </c>
      <c r="H302" s="87"/>
      <c r="I302" s="87"/>
      <c r="J302" s="88"/>
      <c r="K302" s="88"/>
      <c r="L302" s="87"/>
      <c r="M302" s="89"/>
      <c r="N302" s="87"/>
      <c r="O302" s="62"/>
      <c r="P302" s="87"/>
      <c r="Q302" s="87"/>
      <c r="R302" s="87"/>
    </row>
    <row r="303" spans="1:18" s="23" customFormat="1" ht="12.75" hidden="1">
      <c r="A303" s="17"/>
      <c r="B303" s="5" t="s">
        <v>15</v>
      </c>
      <c r="C303" s="16"/>
      <c r="D303" s="5"/>
      <c r="E303" s="13" t="s">
        <v>16</v>
      </c>
      <c r="F303" s="113">
        <f>F315+F328+F304</f>
        <v>40938.57</v>
      </c>
      <c r="G303" s="165">
        <f aca="true" t="shared" si="147" ref="G303:R303">G315+G328+G304</f>
        <v>77861.25024999998</v>
      </c>
      <c r="H303" s="113">
        <f t="shared" si="147"/>
        <v>0</v>
      </c>
      <c r="I303" s="113">
        <f t="shared" si="147"/>
        <v>36972.68025</v>
      </c>
      <c r="J303" s="113">
        <f t="shared" si="147"/>
        <v>-50</v>
      </c>
      <c r="K303" s="113">
        <f t="shared" si="147"/>
        <v>0</v>
      </c>
      <c r="L303" s="113">
        <f t="shared" si="147"/>
        <v>0</v>
      </c>
      <c r="M303" s="113">
        <f t="shared" si="147"/>
        <v>0</v>
      </c>
      <c r="N303" s="113">
        <f t="shared" si="147"/>
        <v>0</v>
      </c>
      <c r="O303" s="113">
        <f t="shared" si="147"/>
        <v>0</v>
      </c>
      <c r="P303" s="113">
        <f t="shared" si="147"/>
        <v>0</v>
      </c>
      <c r="Q303" s="113">
        <f t="shared" si="147"/>
        <v>0</v>
      </c>
      <c r="R303" s="113">
        <f t="shared" si="147"/>
        <v>0</v>
      </c>
    </row>
    <row r="304" spans="1:18" s="23" customFormat="1" ht="51" hidden="1">
      <c r="A304" s="17"/>
      <c r="B304" s="5"/>
      <c r="C304" s="82" t="s">
        <v>335</v>
      </c>
      <c r="D304" s="11"/>
      <c r="E304" s="102" t="s">
        <v>133</v>
      </c>
      <c r="F304" s="113">
        <f>F305</f>
        <v>2000</v>
      </c>
      <c r="G304" s="113">
        <f aca="true" t="shared" si="148" ref="G304:R307">G305</f>
        <v>2095.892</v>
      </c>
      <c r="H304" s="113">
        <f t="shared" si="148"/>
        <v>0</v>
      </c>
      <c r="I304" s="113">
        <f t="shared" si="148"/>
        <v>95.892</v>
      </c>
      <c r="J304" s="113">
        <f t="shared" si="148"/>
        <v>0</v>
      </c>
      <c r="K304" s="113">
        <f t="shared" si="148"/>
        <v>0</v>
      </c>
      <c r="L304" s="113">
        <f t="shared" si="148"/>
        <v>0</v>
      </c>
      <c r="M304" s="113">
        <f t="shared" si="148"/>
        <v>0</v>
      </c>
      <c r="N304" s="113">
        <f t="shared" si="148"/>
        <v>0</v>
      </c>
      <c r="O304" s="113">
        <f t="shared" si="148"/>
        <v>0</v>
      </c>
      <c r="P304" s="113">
        <f t="shared" si="148"/>
        <v>0</v>
      </c>
      <c r="Q304" s="113">
        <f t="shared" si="148"/>
        <v>0</v>
      </c>
      <c r="R304" s="113">
        <f t="shared" si="148"/>
        <v>0</v>
      </c>
    </row>
    <row r="305" spans="1:18" s="23" customFormat="1" ht="38.25" hidden="1">
      <c r="A305" s="17"/>
      <c r="B305" s="5"/>
      <c r="C305" s="100" t="s">
        <v>349</v>
      </c>
      <c r="D305" s="50"/>
      <c r="E305" s="103" t="s">
        <v>135</v>
      </c>
      <c r="F305" s="97">
        <f>F306+F309+F312</f>
        <v>2000</v>
      </c>
      <c r="G305" s="97">
        <f aca="true" t="shared" si="149" ref="G305:R305">G306+G309+G312</f>
        <v>2095.892</v>
      </c>
      <c r="H305" s="97">
        <f t="shared" si="149"/>
        <v>0</v>
      </c>
      <c r="I305" s="97">
        <f t="shared" si="149"/>
        <v>95.892</v>
      </c>
      <c r="J305" s="97">
        <f t="shared" si="149"/>
        <v>0</v>
      </c>
      <c r="K305" s="97">
        <f t="shared" si="149"/>
        <v>0</v>
      </c>
      <c r="L305" s="97">
        <f t="shared" si="149"/>
        <v>0</v>
      </c>
      <c r="M305" s="97">
        <f t="shared" si="149"/>
        <v>0</v>
      </c>
      <c r="N305" s="97">
        <f t="shared" si="149"/>
        <v>0</v>
      </c>
      <c r="O305" s="97">
        <f t="shared" si="149"/>
        <v>0</v>
      </c>
      <c r="P305" s="97">
        <f t="shared" si="149"/>
        <v>0</v>
      </c>
      <c r="Q305" s="97">
        <f t="shared" si="149"/>
        <v>0</v>
      </c>
      <c r="R305" s="97">
        <f t="shared" si="149"/>
        <v>0</v>
      </c>
    </row>
    <row r="306" spans="1:18" s="23" customFormat="1" ht="51" hidden="1">
      <c r="A306" s="17"/>
      <c r="B306" s="5"/>
      <c r="C306" s="131" t="s">
        <v>357</v>
      </c>
      <c r="D306" s="132"/>
      <c r="E306" s="130" t="s">
        <v>585</v>
      </c>
      <c r="F306" s="97">
        <f>F307</f>
        <v>1000</v>
      </c>
      <c r="G306" s="97">
        <f t="shared" si="148"/>
        <v>1000</v>
      </c>
      <c r="H306" s="113">
        <f t="shared" si="148"/>
        <v>0</v>
      </c>
      <c r="I306" s="113">
        <f t="shared" si="148"/>
        <v>0</v>
      </c>
      <c r="J306" s="113">
        <f t="shared" si="148"/>
        <v>0</v>
      </c>
      <c r="K306" s="113">
        <f t="shared" si="148"/>
        <v>0</v>
      </c>
      <c r="L306" s="113">
        <f t="shared" si="148"/>
        <v>0</v>
      </c>
      <c r="M306" s="113">
        <f t="shared" si="148"/>
        <v>0</v>
      </c>
      <c r="N306" s="113">
        <f t="shared" si="148"/>
        <v>0</v>
      </c>
      <c r="O306" s="113">
        <f t="shared" si="148"/>
        <v>0</v>
      </c>
      <c r="P306" s="113">
        <f t="shared" si="148"/>
        <v>0</v>
      </c>
      <c r="Q306" s="113">
        <f t="shared" si="148"/>
        <v>0</v>
      </c>
      <c r="R306" s="113">
        <f t="shared" si="148"/>
        <v>0</v>
      </c>
    </row>
    <row r="307" spans="1:18" s="23" customFormat="1" ht="51" hidden="1">
      <c r="A307" s="17"/>
      <c r="B307" s="5"/>
      <c r="C307" s="131" t="s">
        <v>358</v>
      </c>
      <c r="D307" s="132"/>
      <c r="E307" s="130" t="s">
        <v>556</v>
      </c>
      <c r="F307" s="97">
        <f>F308</f>
        <v>1000</v>
      </c>
      <c r="G307" s="97">
        <f t="shared" si="148"/>
        <v>1000</v>
      </c>
      <c r="H307" s="113">
        <f t="shared" si="148"/>
        <v>0</v>
      </c>
      <c r="I307" s="113">
        <f t="shared" si="148"/>
        <v>0</v>
      </c>
      <c r="J307" s="113">
        <f t="shared" si="148"/>
        <v>0</v>
      </c>
      <c r="K307" s="113">
        <f t="shared" si="148"/>
        <v>0</v>
      </c>
      <c r="L307" s="113">
        <f t="shared" si="148"/>
        <v>0</v>
      </c>
      <c r="M307" s="113">
        <f t="shared" si="148"/>
        <v>0</v>
      </c>
      <c r="N307" s="113">
        <f t="shared" si="148"/>
        <v>0</v>
      </c>
      <c r="O307" s="113">
        <f t="shared" si="148"/>
        <v>0</v>
      </c>
      <c r="P307" s="113">
        <f t="shared" si="148"/>
        <v>0</v>
      </c>
      <c r="Q307" s="113">
        <f t="shared" si="148"/>
        <v>0</v>
      </c>
      <c r="R307" s="113">
        <f t="shared" si="148"/>
        <v>0</v>
      </c>
    </row>
    <row r="308" spans="1:18" s="23" customFormat="1" ht="38.25" hidden="1">
      <c r="A308" s="17"/>
      <c r="B308" s="5"/>
      <c r="C308" s="131"/>
      <c r="D308" s="132" t="s">
        <v>10</v>
      </c>
      <c r="E308" s="134" t="s">
        <v>102</v>
      </c>
      <c r="F308" s="97">
        <v>1000</v>
      </c>
      <c r="G308" s="111">
        <f>F308+SUM(H308:R308)</f>
        <v>1000</v>
      </c>
      <c r="H308" s="113"/>
      <c r="I308" s="113"/>
      <c r="J308" s="113"/>
      <c r="K308" s="113"/>
      <c r="L308" s="113"/>
      <c r="M308" s="165"/>
      <c r="N308" s="113"/>
      <c r="O308" s="219"/>
      <c r="P308" s="113"/>
      <c r="Q308" s="113"/>
      <c r="R308" s="113"/>
    </row>
    <row r="309" spans="1:18" s="23" customFormat="1" ht="51" hidden="1">
      <c r="A309" s="17"/>
      <c r="B309" s="5"/>
      <c r="C309" s="85" t="s">
        <v>557</v>
      </c>
      <c r="D309" s="50"/>
      <c r="E309" s="101" t="s">
        <v>588</v>
      </c>
      <c r="F309" s="97">
        <f>F310</f>
        <v>1000</v>
      </c>
      <c r="G309" s="97">
        <f aca="true" t="shared" si="150" ref="G309:R310">G310</f>
        <v>1000</v>
      </c>
      <c r="H309" s="113">
        <f t="shared" si="150"/>
        <v>0</v>
      </c>
      <c r="I309" s="113">
        <f t="shared" si="150"/>
        <v>0</v>
      </c>
      <c r="J309" s="113">
        <f t="shared" si="150"/>
        <v>0</v>
      </c>
      <c r="K309" s="113">
        <f t="shared" si="150"/>
        <v>0</v>
      </c>
      <c r="L309" s="113">
        <f t="shared" si="150"/>
        <v>0</v>
      </c>
      <c r="M309" s="113">
        <f t="shared" si="150"/>
        <v>0</v>
      </c>
      <c r="N309" s="113">
        <f t="shared" si="150"/>
        <v>0</v>
      </c>
      <c r="O309" s="113">
        <f t="shared" si="150"/>
        <v>0</v>
      </c>
      <c r="P309" s="113">
        <f t="shared" si="150"/>
        <v>0</v>
      </c>
      <c r="Q309" s="113">
        <f t="shared" si="150"/>
        <v>0</v>
      </c>
      <c r="R309" s="113">
        <f t="shared" si="150"/>
        <v>0</v>
      </c>
    </row>
    <row r="310" spans="1:18" s="23" customFormat="1" ht="51" hidden="1">
      <c r="A310" s="17"/>
      <c r="B310" s="5"/>
      <c r="C310" s="85" t="s">
        <v>558</v>
      </c>
      <c r="D310" s="50"/>
      <c r="E310" s="101" t="s">
        <v>556</v>
      </c>
      <c r="F310" s="97">
        <f>F311</f>
        <v>1000</v>
      </c>
      <c r="G310" s="97">
        <f t="shared" si="150"/>
        <v>1000</v>
      </c>
      <c r="H310" s="113">
        <f t="shared" si="150"/>
        <v>0</v>
      </c>
      <c r="I310" s="113">
        <f t="shared" si="150"/>
        <v>0</v>
      </c>
      <c r="J310" s="113">
        <f t="shared" si="150"/>
        <v>0</v>
      </c>
      <c r="K310" s="113">
        <f t="shared" si="150"/>
        <v>0</v>
      </c>
      <c r="L310" s="113">
        <f t="shared" si="150"/>
        <v>0</v>
      </c>
      <c r="M310" s="113">
        <f t="shared" si="150"/>
        <v>0</v>
      </c>
      <c r="N310" s="113">
        <f t="shared" si="150"/>
        <v>0</v>
      </c>
      <c r="O310" s="113">
        <f t="shared" si="150"/>
        <v>0</v>
      </c>
      <c r="P310" s="113">
        <f t="shared" si="150"/>
        <v>0</v>
      </c>
      <c r="Q310" s="113">
        <f t="shared" si="150"/>
        <v>0</v>
      </c>
      <c r="R310" s="113">
        <f t="shared" si="150"/>
        <v>0</v>
      </c>
    </row>
    <row r="311" spans="1:18" s="23" customFormat="1" ht="38.25" hidden="1">
      <c r="A311" s="17"/>
      <c r="B311" s="5"/>
      <c r="C311" s="85"/>
      <c r="D311" s="50" t="s">
        <v>10</v>
      </c>
      <c r="E311" s="134" t="s">
        <v>102</v>
      </c>
      <c r="F311" s="97">
        <v>1000</v>
      </c>
      <c r="G311" s="111">
        <f>F311+SUM(H311:R311)</f>
        <v>1000</v>
      </c>
      <c r="H311" s="113"/>
      <c r="I311" s="113"/>
      <c r="J311" s="113"/>
      <c r="K311" s="113"/>
      <c r="L311" s="113"/>
      <c r="M311" s="165"/>
      <c r="N311" s="113"/>
      <c r="O311" s="219"/>
      <c r="P311" s="113"/>
      <c r="Q311" s="113"/>
      <c r="R311" s="113"/>
    </row>
    <row r="312" spans="1:18" s="23" customFormat="1" ht="53.25" customHeight="1" hidden="1">
      <c r="A312" s="17"/>
      <c r="B312" s="5"/>
      <c r="C312" s="85" t="s">
        <v>605</v>
      </c>
      <c r="D312" s="50"/>
      <c r="E312" s="101" t="s">
        <v>607</v>
      </c>
      <c r="F312" s="97">
        <f>F313</f>
        <v>0</v>
      </c>
      <c r="G312" s="97">
        <f aca="true" t="shared" si="151" ref="G312:R313">G313</f>
        <v>95.892</v>
      </c>
      <c r="H312" s="97">
        <f t="shared" si="151"/>
        <v>0</v>
      </c>
      <c r="I312" s="97">
        <f t="shared" si="151"/>
        <v>95.892</v>
      </c>
      <c r="J312" s="97">
        <f t="shared" si="151"/>
        <v>0</v>
      </c>
      <c r="K312" s="97">
        <f t="shared" si="151"/>
        <v>0</v>
      </c>
      <c r="L312" s="97">
        <f t="shared" si="151"/>
        <v>0</v>
      </c>
      <c r="M312" s="97">
        <f t="shared" si="151"/>
        <v>0</v>
      </c>
      <c r="N312" s="97">
        <f t="shared" si="151"/>
        <v>0</v>
      </c>
      <c r="O312" s="97">
        <f t="shared" si="151"/>
        <v>0</v>
      </c>
      <c r="P312" s="97">
        <f t="shared" si="151"/>
        <v>0</v>
      </c>
      <c r="Q312" s="97">
        <f t="shared" si="151"/>
        <v>0</v>
      </c>
      <c r="R312" s="97">
        <f t="shared" si="151"/>
        <v>0</v>
      </c>
    </row>
    <row r="313" spans="1:18" s="23" customFormat="1" ht="51" hidden="1">
      <c r="A313" s="17"/>
      <c r="B313" s="5"/>
      <c r="C313" s="85" t="s">
        <v>606</v>
      </c>
      <c r="D313" s="50"/>
      <c r="E313" s="101" t="s">
        <v>556</v>
      </c>
      <c r="F313" s="97">
        <f>F314</f>
        <v>0</v>
      </c>
      <c r="G313" s="97">
        <f t="shared" si="151"/>
        <v>95.892</v>
      </c>
      <c r="H313" s="97">
        <f t="shared" si="151"/>
        <v>0</v>
      </c>
      <c r="I313" s="97">
        <f t="shared" si="151"/>
        <v>95.892</v>
      </c>
      <c r="J313" s="97">
        <f t="shared" si="151"/>
        <v>0</v>
      </c>
      <c r="K313" s="97">
        <f t="shared" si="151"/>
        <v>0</v>
      </c>
      <c r="L313" s="97">
        <f t="shared" si="151"/>
        <v>0</v>
      </c>
      <c r="M313" s="97">
        <f t="shared" si="151"/>
        <v>0</v>
      </c>
      <c r="N313" s="97">
        <f t="shared" si="151"/>
        <v>0</v>
      </c>
      <c r="O313" s="97">
        <f t="shared" si="151"/>
        <v>0</v>
      </c>
      <c r="P313" s="97">
        <f t="shared" si="151"/>
        <v>0</v>
      </c>
      <c r="Q313" s="97">
        <f t="shared" si="151"/>
        <v>0</v>
      </c>
      <c r="R313" s="97">
        <f t="shared" si="151"/>
        <v>0</v>
      </c>
    </row>
    <row r="314" spans="1:18" s="23" customFormat="1" ht="38.25" hidden="1">
      <c r="A314" s="17"/>
      <c r="B314" s="5"/>
      <c r="C314" s="85"/>
      <c r="D314" s="50" t="s">
        <v>10</v>
      </c>
      <c r="E314" s="134" t="s">
        <v>102</v>
      </c>
      <c r="F314" s="97"/>
      <c r="G314" s="111">
        <f>F314+SUM(H314:R314)</f>
        <v>95.892</v>
      </c>
      <c r="H314" s="113"/>
      <c r="I314" s="97">
        <v>95.892</v>
      </c>
      <c r="J314" s="113"/>
      <c r="K314" s="113"/>
      <c r="L314" s="113"/>
      <c r="M314" s="165"/>
      <c r="N314" s="113"/>
      <c r="O314" s="219"/>
      <c r="P314" s="113"/>
      <c r="Q314" s="113"/>
      <c r="R314" s="113"/>
    </row>
    <row r="315" spans="1:18" s="22" customFormat="1" ht="38.25" hidden="1">
      <c r="A315" s="5"/>
      <c r="B315" s="5"/>
      <c r="C315" s="82" t="s">
        <v>367</v>
      </c>
      <c r="D315" s="11"/>
      <c r="E315" s="102" t="s">
        <v>137</v>
      </c>
      <c r="F315" s="113">
        <f>F316</f>
        <v>37534.2</v>
      </c>
      <c r="G315" s="113">
        <f aca="true" t="shared" si="152" ref="G315:R315">G316</f>
        <v>74360.98825</v>
      </c>
      <c r="H315" s="91">
        <f t="shared" si="152"/>
        <v>0</v>
      </c>
      <c r="I315" s="91">
        <f t="shared" si="152"/>
        <v>36876.78825</v>
      </c>
      <c r="J315" s="91">
        <f t="shared" si="152"/>
        <v>-50</v>
      </c>
      <c r="K315" s="91">
        <f t="shared" si="152"/>
        <v>0</v>
      </c>
      <c r="L315" s="91">
        <f t="shared" si="152"/>
        <v>0</v>
      </c>
      <c r="M315" s="95">
        <f t="shared" si="152"/>
        <v>0</v>
      </c>
      <c r="N315" s="91">
        <f t="shared" si="152"/>
        <v>0</v>
      </c>
      <c r="O315" s="61">
        <f t="shared" si="152"/>
        <v>0</v>
      </c>
      <c r="P315" s="91">
        <f t="shared" si="152"/>
        <v>0</v>
      </c>
      <c r="Q315" s="91">
        <f t="shared" si="152"/>
        <v>0</v>
      </c>
      <c r="R315" s="91">
        <f t="shared" si="152"/>
        <v>0</v>
      </c>
    </row>
    <row r="316" spans="1:18" s="22" customFormat="1" ht="25.5" hidden="1">
      <c r="A316" s="5"/>
      <c r="B316" s="5"/>
      <c r="C316" s="100" t="s">
        <v>368</v>
      </c>
      <c r="D316" s="50"/>
      <c r="E316" s="103" t="s">
        <v>138</v>
      </c>
      <c r="F316" s="97">
        <f>F317+F320+F325</f>
        <v>37534.2</v>
      </c>
      <c r="G316" s="97">
        <f aca="true" t="shared" si="153" ref="G316:R316">G317+G320+G325</f>
        <v>74360.98825</v>
      </c>
      <c r="H316" s="87">
        <f t="shared" si="153"/>
        <v>0</v>
      </c>
      <c r="I316" s="87">
        <f t="shared" si="153"/>
        <v>36876.78825</v>
      </c>
      <c r="J316" s="87">
        <f t="shared" si="153"/>
        <v>-50</v>
      </c>
      <c r="K316" s="87">
        <f t="shared" si="153"/>
        <v>0</v>
      </c>
      <c r="L316" s="87">
        <f t="shared" si="153"/>
        <v>0</v>
      </c>
      <c r="M316" s="89">
        <f t="shared" si="153"/>
        <v>0</v>
      </c>
      <c r="N316" s="87">
        <f t="shared" si="153"/>
        <v>0</v>
      </c>
      <c r="O316" s="62">
        <f t="shared" si="153"/>
        <v>0</v>
      </c>
      <c r="P316" s="87">
        <f t="shared" si="153"/>
        <v>0</v>
      </c>
      <c r="Q316" s="87">
        <f t="shared" si="153"/>
        <v>0</v>
      </c>
      <c r="R316" s="87">
        <f t="shared" si="153"/>
        <v>0</v>
      </c>
    </row>
    <row r="317" spans="1:19" s="22" customFormat="1" ht="38.25" hidden="1">
      <c r="A317" s="17"/>
      <c r="B317" s="17"/>
      <c r="C317" s="85" t="s">
        <v>369</v>
      </c>
      <c r="D317" s="50"/>
      <c r="E317" s="101" t="s">
        <v>370</v>
      </c>
      <c r="F317" s="97">
        <f>F318</f>
        <v>34502.2</v>
      </c>
      <c r="G317" s="97">
        <f aca="true" t="shared" si="154" ref="G317:R318">G318</f>
        <v>36144.842229999995</v>
      </c>
      <c r="H317" s="87">
        <f t="shared" si="154"/>
        <v>0</v>
      </c>
      <c r="I317" s="87">
        <f t="shared" si="154"/>
        <v>1642.64223</v>
      </c>
      <c r="J317" s="87">
        <f t="shared" si="154"/>
        <v>0</v>
      </c>
      <c r="K317" s="87">
        <f t="shared" si="154"/>
        <v>0</v>
      </c>
      <c r="L317" s="87">
        <f t="shared" si="154"/>
        <v>0</v>
      </c>
      <c r="M317" s="89">
        <f t="shared" si="154"/>
        <v>0</v>
      </c>
      <c r="N317" s="87">
        <f t="shared" si="154"/>
        <v>0</v>
      </c>
      <c r="O317" s="62">
        <f t="shared" si="154"/>
        <v>0</v>
      </c>
      <c r="P317" s="87">
        <f t="shared" si="154"/>
        <v>0</v>
      </c>
      <c r="Q317" s="87">
        <f t="shared" si="154"/>
        <v>0</v>
      </c>
      <c r="R317" s="87">
        <f t="shared" si="154"/>
        <v>0</v>
      </c>
      <c r="S317" s="23"/>
    </row>
    <row r="318" spans="1:18" s="22" customFormat="1" ht="38.25" hidden="1">
      <c r="A318" s="17"/>
      <c r="B318" s="17"/>
      <c r="C318" s="85" t="s">
        <v>559</v>
      </c>
      <c r="D318" s="50"/>
      <c r="E318" s="101" t="s">
        <v>560</v>
      </c>
      <c r="F318" s="97">
        <f>F319</f>
        <v>34502.2</v>
      </c>
      <c r="G318" s="97">
        <f t="shared" si="154"/>
        <v>36144.842229999995</v>
      </c>
      <c r="H318" s="87">
        <f t="shared" si="154"/>
        <v>0</v>
      </c>
      <c r="I318" s="87">
        <f t="shared" si="154"/>
        <v>1642.64223</v>
      </c>
      <c r="J318" s="87">
        <f t="shared" si="154"/>
        <v>0</v>
      </c>
      <c r="K318" s="87">
        <f t="shared" si="154"/>
        <v>0</v>
      </c>
      <c r="L318" s="87">
        <f t="shared" si="154"/>
        <v>0</v>
      </c>
      <c r="M318" s="89">
        <f t="shared" si="154"/>
        <v>0</v>
      </c>
      <c r="N318" s="87">
        <f t="shared" si="154"/>
        <v>0</v>
      </c>
      <c r="O318" s="62">
        <f t="shared" si="154"/>
        <v>0</v>
      </c>
      <c r="P318" s="87">
        <f t="shared" si="154"/>
        <v>0</v>
      </c>
      <c r="Q318" s="87">
        <f t="shared" si="154"/>
        <v>0</v>
      </c>
      <c r="R318" s="87">
        <f t="shared" si="154"/>
        <v>0</v>
      </c>
    </row>
    <row r="319" spans="1:18" s="22" customFormat="1" ht="25.5" hidden="1">
      <c r="A319" s="5"/>
      <c r="B319" s="5"/>
      <c r="C319" s="85"/>
      <c r="D319" s="50" t="s">
        <v>3</v>
      </c>
      <c r="E319" s="86" t="s">
        <v>98</v>
      </c>
      <c r="F319" s="97">
        <v>34502.2</v>
      </c>
      <c r="G319" s="111">
        <f>F319+SUM(H319:R319)</f>
        <v>36144.842229999995</v>
      </c>
      <c r="H319" s="87"/>
      <c r="I319" s="87">
        <f>1264.15425+378.48798</f>
        <v>1642.64223</v>
      </c>
      <c r="J319" s="87"/>
      <c r="K319" s="87"/>
      <c r="L319" s="87"/>
      <c r="M319" s="89"/>
      <c r="N319" s="87"/>
      <c r="O319" s="62"/>
      <c r="P319" s="87"/>
      <c r="Q319" s="87"/>
      <c r="R319" s="87"/>
    </row>
    <row r="320" spans="1:18" s="22" customFormat="1" ht="25.5" hidden="1">
      <c r="A320" s="5"/>
      <c r="B320" s="5"/>
      <c r="C320" s="85" t="s">
        <v>371</v>
      </c>
      <c r="D320" s="50"/>
      <c r="E320" s="101" t="s">
        <v>372</v>
      </c>
      <c r="F320" s="97">
        <f>F321+F323</f>
        <v>3032</v>
      </c>
      <c r="G320" s="97">
        <f aca="true" t="shared" si="155" ref="G320:R320">G321+G323</f>
        <v>38216.14602</v>
      </c>
      <c r="H320" s="97">
        <f t="shared" si="155"/>
        <v>0</v>
      </c>
      <c r="I320" s="97">
        <f t="shared" si="155"/>
        <v>35234.14602</v>
      </c>
      <c r="J320" s="97">
        <f t="shared" si="155"/>
        <v>-50</v>
      </c>
      <c r="K320" s="97">
        <f t="shared" si="155"/>
        <v>0</v>
      </c>
      <c r="L320" s="97">
        <f t="shared" si="155"/>
        <v>0</v>
      </c>
      <c r="M320" s="114">
        <f t="shared" si="155"/>
        <v>0</v>
      </c>
      <c r="N320" s="97">
        <f t="shared" si="155"/>
        <v>0</v>
      </c>
      <c r="O320" s="140">
        <f t="shared" si="155"/>
        <v>0</v>
      </c>
      <c r="P320" s="97">
        <f t="shared" si="155"/>
        <v>0</v>
      </c>
      <c r="Q320" s="97">
        <f t="shared" si="155"/>
        <v>0</v>
      </c>
      <c r="R320" s="97">
        <f t="shared" si="155"/>
        <v>0</v>
      </c>
    </row>
    <row r="321" spans="1:18" s="22" customFormat="1" ht="51" hidden="1">
      <c r="A321" s="5"/>
      <c r="B321" s="5"/>
      <c r="C321" s="85" t="s">
        <v>561</v>
      </c>
      <c r="D321" s="50"/>
      <c r="E321" s="101" t="s">
        <v>562</v>
      </c>
      <c r="F321" s="97">
        <f>F322</f>
        <v>3032</v>
      </c>
      <c r="G321" s="97">
        <f aca="true" t="shared" si="156" ref="G321:R321">G322</f>
        <v>3216.14602</v>
      </c>
      <c r="H321" s="87">
        <f t="shared" si="156"/>
        <v>0</v>
      </c>
      <c r="I321" s="87">
        <f t="shared" si="156"/>
        <v>234.14602</v>
      </c>
      <c r="J321" s="87">
        <f t="shared" si="156"/>
        <v>-50</v>
      </c>
      <c r="K321" s="87">
        <f t="shared" si="156"/>
        <v>0</v>
      </c>
      <c r="L321" s="87">
        <f t="shared" si="156"/>
        <v>0</v>
      </c>
      <c r="M321" s="89">
        <f t="shared" si="156"/>
        <v>0</v>
      </c>
      <c r="N321" s="87">
        <f t="shared" si="156"/>
        <v>0</v>
      </c>
      <c r="O321" s="62">
        <f t="shared" si="156"/>
        <v>0</v>
      </c>
      <c r="P321" s="87">
        <f t="shared" si="156"/>
        <v>0</v>
      </c>
      <c r="Q321" s="87">
        <f t="shared" si="156"/>
        <v>0</v>
      </c>
      <c r="R321" s="87">
        <f t="shared" si="156"/>
        <v>0</v>
      </c>
    </row>
    <row r="322" spans="1:18" s="22" customFormat="1" ht="25.5" hidden="1">
      <c r="A322" s="5"/>
      <c r="B322" s="5"/>
      <c r="C322" s="85"/>
      <c r="D322" s="50" t="s">
        <v>3</v>
      </c>
      <c r="E322" s="86" t="s">
        <v>98</v>
      </c>
      <c r="F322" s="97">
        <v>3032</v>
      </c>
      <c r="G322" s="111">
        <f>F322+SUM(H322:R322)</f>
        <v>3216.14602</v>
      </c>
      <c r="H322" s="87"/>
      <c r="I322" s="87">
        <v>234.14602</v>
      </c>
      <c r="J322" s="88">
        <v>-50</v>
      </c>
      <c r="K322" s="88"/>
      <c r="L322" s="87"/>
      <c r="M322" s="89"/>
      <c r="N322" s="87"/>
      <c r="O322" s="62"/>
      <c r="P322" s="87"/>
      <c r="Q322" s="87"/>
      <c r="R322" s="87"/>
    </row>
    <row r="323" spans="1:18" s="22" customFormat="1" ht="76.5" hidden="1">
      <c r="A323" s="5"/>
      <c r="B323" s="5"/>
      <c r="C323" s="85" t="s">
        <v>602</v>
      </c>
      <c r="D323" s="50"/>
      <c r="E323" s="86" t="s">
        <v>603</v>
      </c>
      <c r="F323" s="97">
        <f>F324</f>
        <v>0</v>
      </c>
      <c r="G323" s="97">
        <f aca="true" t="shared" si="157" ref="G323:R323">G324</f>
        <v>35000</v>
      </c>
      <c r="H323" s="97">
        <f t="shared" si="157"/>
        <v>0</v>
      </c>
      <c r="I323" s="97">
        <f t="shared" si="157"/>
        <v>35000</v>
      </c>
      <c r="J323" s="97">
        <f t="shared" si="157"/>
        <v>0</v>
      </c>
      <c r="K323" s="97">
        <f t="shared" si="157"/>
        <v>0</v>
      </c>
      <c r="L323" s="97">
        <f t="shared" si="157"/>
        <v>0</v>
      </c>
      <c r="M323" s="114">
        <f t="shared" si="157"/>
        <v>0</v>
      </c>
      <c r="N323" s="97">
        <f t="shared" si="157"/>
        <v>0</v>
      </c>
      <c r="O323" s="140">
        <f t="shared" si="157"/>
        <v>0</v>
      </c>
      <c r="P323" s="97">
        <f t="shared" si="157"/>
        <v>0</v>
      </c>
      <c r="Q323" s="97">
        <f t="shared" si="157"/>
        <v>0</v>
      </c>
      <c r="R323" s="97">
        <f t="shared" si="157"/>
        <v>0</v>
      </c>
    </row>
    <row r="324" spans="1:18" s="22" customFormat="1" ht="25.5" hidden="1">
      <c r="A324" s="5"/>
      <c r="B324" s="5"/>
      <c r="C324" s="85"/>
      <c r="D324" s="50" t="s">
        <v>3</v>
      </c>
      <c r="E324" s="86" t="s">
        <v>98</v>
      </c>
      <c r="F324" s="97"/>
      <c r="G324" s="111">
        <f>F324+SUM(H324:R324)</f>
        <v>35000</v>
      </c>
      <c r="H324" s="87"/>
      <c r="I324" s="87">
        <v>35000</v>
      </c>
      <c r="J324" s="88"/>
      <c r="K324" s="88"/>
      <c r="L324" s="87"/>
      <c r="M324" s="89"/>
      <c r="N324" s="87"/>
      <c r="O324" s="62"/>
      <c r="P324" s="87"/>
      <c r="Q324" s="87"/>
      <c r="R324" s="87"/>
    </row>
    <row r="325" spans="1:18" s="22" customFormat="1" ht="38.25" hidden="1">
      <c r="A325" s="5"/>
      <c r="B325" s="5"/>
      <c r="C325" s="85" t="s">
        <v>373</v>
      </c>
      <c r="D325" s="50"/>
      <c r="E325" s="101" t="s">
        <v>375</v>
      </c>
      <c r="F325" s="111">
        <f>F326</f>
        <v>0</v>
      </c>
      <c r="G325" s="111">
        <f aca="true" t="shared" si="158" ref="G325:R326">G326</f>
        <v>0</v>
      </c>
      <c r="H325" s="83">
        <f t="shared" si="158"/>
        <v>0</v>
      </c>
      <c r="I325" s="83">
        <f t="shared" si="158"/>
        <v>0</v>
      </c>
      <c r="J325" s="83">
        <f t="shared" si="158"/>
        <v>0</v>
      </c>
      <c r="K325" s="83">
        <f t="shared" si="158"/>
        <v>0</v>
      </c>
      <c r="L325" s="83">
        <f t="shared" si="158"/>
        <v>0</v>
      </c>
      <c r="M325" s="96">
        <f t="shared" si="158"/>
        <v>0</v>
      </c>
      <c r="N325" s="83">
        <f t="shared" si="158"/>
        <v>0</v>
      </c>
      <c r="O325" s="226">
        <f t="shared" si="158"/>
        <v>0</v>
      </c>
      <c r="P325" s="83">
        <f t="shared" si="158"/>
        <v>0</v>
      </c>
      <c r="Q325" s="83">
        <f t="shared" si="158"/>
        <v>0</v>
      </c>
      <c r="R325" s="83">
        <f t="shared" si="158"/>
        <v>0</v>
      </c>
    </row>
    <row r="326" spans="1:18" s="22" customFormat="1" ht="38.25" hidden="1">
      <c r="A326" s="5"/>
      <c r="B326" s="5"/>
      <c r="C326" s="85" t="s">
        <v>374</v>
      </c>
      <c r="D326" s="50"/>
      <c r="E326" s="101" t="s">
        <v>356</v>
      </c>
      <c r="F326" s="111">
        <f>F327</f>
        <v>0</v>
      </c>
      <c r="G326" s="111">
        <f t="shared" si="158"/>
        <v>0</v>
      </c>
      <c r="H326" s="83">
        <f t="shared" si="158"/>
        <v>0</v>
      </c>
      <c r="I326" s="83">
        <f t="shared" si="158"/>
        <v>0</v>
      </c>
      <c r="J326" s="83">
        <f t="shared" si="158"/>
        <v>0</v>
      </c>
      <c r="K326" s="83">
        <f t="shared" si="158"/>
        <v>0</v>
      </c>
      <c r="L326" s="83">
        <f t="shared" si="158"/>
        <v>0</v>
      </c>
      <c r="M326" s="96">
        <f t="shared" si="158"/>
        <v>0</v>
      </c>
      <c r="N326" s="83">
        <f t="shared" si="158"/>
        <v>0</v>
      </c>
      <c r="O326" s="226">
        <f t="shared" si="158"/>
        <v>0</v>
      </c>
      <c r="P326" s="83">
        <f t="shared" si="158"/>
        <v>0</v>
      </c>
      <c r="Q326" s="83">
        <f t="shared" si="158"/>
        <v>0</v>
      </c>
      <c r="R326" s="83">
        <f t="shared" si="158"/>
        <v>0</v>
      </c>
    </row>
    <row r="327" spans="1:18" s="22" customFormat="1" ht="25.5" hidden="1">
      <c r="A327" s="5"/>
      <c r="B327" s="5"/>
      <c r="C327" s="85"/>
      <c r="D327" s="50" t="s">
        <v>3</v>
      </c>
      <c r="E327" s="86" t="s">
        <v>98</v>
      </c>
      <c r="F327" s="111"/>
      <c r="G327" s="111">
        <f>F327+SUM(H327:R327)</f>
        <v>0</v>
      </c>
      <c r="H327" s="83"/>
      <c r="I327" s="83"/>
      <c r="J327" s="84"/>
      <c r="K327" s="84"/>
      <c r="L327" s="83"/>
      <c r="M327" s="96"/>
      <c r="N327" s="83"/>
      <c r="O327" s="226"/>
      <c r="P327" s="83"/>
      <c r="Q327" s="83"/>
      <c r="R327" s="83"/>
    </row>
    <row r="328" spans="1:18" s="22" customFormat="1" ht="51" hidden="1">
      <c r="A328" s="5"/>
      <c r="B328" s="5"/>
      <c r="C328" s="82" t="s">
        <v>511</v>
      </c>
      <c r="D328" s="11"/>
      <c r="E328" s="138" t="s">
        <v>584</v>
      </c>
      <c r="F328" s="112">
        <f>F329</f>
        <v>1404.37</v>
      </c>
      <c r="G328" s="112">
        <f aca="true" t="shared" si="159" ref="G328:R328">G329</f>
        <v>1404.37</v>
      </c>
      <c r="H328" s="112">
        <f t="shared" si="159"/>
        <v>0</v>
      </c>
      <c r="I328" s="112">
        <f t="shared" si="159"/>
        <v>0</v>
      </c>
      <c r="J328" s="112">
        <f t="shared" si="159"/>
        <v>0</v>
      </c>
      <c r="K328" s="112">
        <f t="shared" si="159"/>
        <v>0</v>
      </c>
      <c r="L328" s="112">
        <f t="shared" si="159"/>
        <v>0</v>
      </c>
      <c r="M328" s="190">
        <f t="shared" si="159"/>
        <v>0</v>
      </c>
      <c r="N328" s="112">
        <f t="shared" si="159"/>
        <v>0</v>
      </c>
      <c r="O328" s="222">
        <f t="shared" si="159"/>
        <v>0</v>
      </c>
      <c r="P328" s="112">
        <f t="shared" si="159"/>
        <v>0</v>
      </c>
      <c r="Q328" s="112">
        <f t="shared" si="159"/>
        <v>0</v>
      </c>
      <c r="R328" s="112">
        <f t="shared" si="159"/>
        <v>0</v>
      </c>
    </row>
    <row r="329" spans="1:18" s="22" customFormat="1" ht="38.25" hidden="1">
      <c r="A329" s="5"/>
      <c r="B329" s="5"/>
      <c r="C329" s="85" t="s">
        <v>517</v>
      </c>
      <c r="D329" s="50"/>
      <c r="E329" s="86" t="s">
        <v>586</v>
      </c>
      <c r="F329" s="111">
        <f>F330+F332</f>
        <v>1404.37</v>
      </c>
      <c r="G329" s="111">
        <f aca="true" t="shared" si="160" ref="G329:R329">G330+G332</f>
        <v>1404.37</v>
      </c>
      <c r="H329" s="111">
        <f t="shared" si="160"/>
        <v>0</v>
      </c>
      <c r="I329" s="111">
        <f t="shared" si="160"/>
        <v>0</v>
      </c>
      <c r="J329" s="111">
        <f t="shared" si="160"/>
        <v>0</v>
      </c>
      <c r="K329" s="111">
        <f t="shared" si="160"/>
        <v>0</v>
      </c>
      <c r="L329" s="111">
        <f t="shared" si="160"/>
        <v>0</v>
      </c>
      <c r="M329" s="167">
        <f t="shared" si="160"/>
        <v>0</v>
      </c>
      <c r="N329" s="111">
        <f t="shared" si="160"/>
        <v>0</v>
      </c>
      <c r="O329" s="223">
        <f t="shared" si="160"/>
        <v>0</v>
      </c>
      <c r="P329" s="111">
        <f t="shared" si="160"/>
        <v>0</v>
      </c>
      <c r="Q329" s="111">
        <f t="shared" si="160"/>
        <v>0</v>
      </c>
      <c r="R329" s="111">
        <f t="shared" si="160"/>
        <v>0</v>
      </c>
    </row>
    <row r="330" spans="1:18" s="22" customFormat="1" ht="25.5" hidden="1">
      <c r="A330" s="5"/>
      <c r="B330" s="5"/>
      <c r="C330" s="85" t="s">
        <v>518</v>
      </c>
      <c r="D330" s="50"/>
      <c r="E330" s="86" t="s">
        <v>587</v>
      </c>
      <c r="F330" s="111">
        <f>F331</f>
        <v>1404.37</v>
      </c>
      <c r="G330" s="111">
        <f aca="true" t="shared" si="161" ref="G330:R330">G331</f>
        <v>1404.37</v>
      </c>
      <c r="H330" s="111">
        <f t="shared" si="161"/>
        <v>0</v>
      </c>
      <c r="I330" s="111">
        <f t="shared" si="161"/>
        <v>0</v>
      </c>
      <c r="J330" s="111">
        <f t="shared" si="161"/>
        <v>0</v>
      </c>
      <c r="K330" s="111">
        <f t="shared" si="161"/>
        <v>0</v>
      </c>
      <c r="L330" s="111">
        <f t="shared" si="161"/>
        <v>0</v>
      </c>
      <c r="M330" s="167">
        <f t="shared" si="161"/>
        <v>0</v>
      </c>
      <c r="N330" s="111">
        <f t="shared" si="161"/>
        <v>0</v>
      </c>
      <c r="O330" s="223">
        <f t="shared" si="161"/>
        <v>0</v>
      </c>
      <c r="P330" s="111">
        <f t="shared" si="161"/>
        <v>0</v>
      </c>
      <c r="Q330" s="111">
        <f t="shared" si="161"/>
        <v>0</v>
      </c>
      <c r="R330" s="111">
        <f t="shared" si="161"/>
        <v>0</v>
      </c>
    </row>
    <row r="331" spans="1:18" s="22" customFormat="1" ht="25.5" hidden="1">
      <c r="A331" s="5"/>
      <c r="B331" s="5"/>
      <c r="C331" s="85"/>
      <c r="D331" s="50" t="s">
        <v>3</v>
      </c>
      <c r="E331" s="86" t="s">
        <v>98</v>
      </c>
      <c r="F331" s="111">
        <v>1404.37</v>
      </c>
      <c r="G331" s="111">
        <f>F331+SUM(H331:R331)</f>
        <v>1404.37</v>
      </c>
      <c r="H331" s="83"/>
      <c r="I331" s="83"/>
      <c r="J331" s="84"/>
      <c r="K331" s="84"/>
      <c r="L331" s="83"/>
      <c r="M331" s="96"/>
      <c r="N331" s="83"/>
      <c r="O331" s="226"/>
      <c r="P331" s="83"/>
      <c r="Q331" s="83"/>
      <c r="R331" s="83"/>
    </row>
    <row r="332" spans="1:18" s="22" customFormat="1" ht="25.5" hidden="1">
      <c r="A332" s="5"/>
      <c r="B332" s="5"/>
      <c r="C332" s="85" t="s">
        <v>519</v>
      </c>
      <c r="D332" s="50"/>
      <c r="E332" s="86" t="s">
        <v>587</v>
      </c>
      <c r="F332" s="111">
        <f>F333</f>
        <v>0</v>
      </c>
      <c r="G332" s="111">
        <f aca="true" t="shared" si="162" ref="G332:R332">G333</f>
        <v>0</v>
      </c>
      <c r="H332" s="111">
        <f t="shared" si="162"/>
        <v>0</v>
      </c>
      <c r="I332" s="111">
        <f t="shared" si="162"/>
        <v>0</v>
      </c>
      <c r="J332" s="111">
        <f t="shared" si="162"/>
        <v>0</v>
      </c>
      <c r="K332" s="111">
        <f t="shared" si="162"/>
        <v>0</v>
      </c>
      <c r="L332" s="111">
        <f t="shared" si="162"/>
        <v>0</v>
      </c>
      <c r="M332" s="167">
        <f t="shared" si="162"/>
        <v>0</v>
      </c>
      <c r="N332" s="111">
        <f t="shared" si="162"/>
        <v>0</v>
      </c>
      <c r="O332" s="223">
        <f t="shared" si="162"/>
        <v>0</v>
      </c>
      <c r="P332" s="111">
        <f t="shared" si="162"/>
        <v>0</v>
      </c>
      <c r="Q332" s="111">
        <f t="shared" si="162"/>
        <v>0</v>
      </c>
      <c r="R332" s="111">
        <f t="shared" si="162"/>
        <v>0</v>
      </c>
    </row>
    <row r="333" spans="1:18" s="22" customFormat="1" ht="25.5" hidden="1">
      <c r="A333" s="5"/>
      <c r="B333" s="5"/>
      <c r="C333" s="85"/>
      <c r="D333" s="50" t="s">
        <v>3</v>
      </c>
      <c r="E333" s="86" t="s">
        <v>98</v>
      </c>
      <c r="F333" s="111"/>
      <c r="G333" s="111">
        <f>F333+SUM(H333:R333)</f>
        <v>0</v>
      </c>
      <c r="H333" s="83"/>
      <c r="I333" s="83"/>
      <c r="J333" s="84"/>
      <c r="K333" s="84"/>
      <c r="L333" s="83"/>
      <c r="M333" s="96"/>
      <c r="N333" s="83"/>
      <c r="O333" s="226"/>
      <c r="P333" s="83"/>
      <c r="Q333" s="83"/>
      <c r="R333" s="83"/>
    </row>
    <row r="334" spans="1:18" s="23" customFormat="1" ht="12" hidden="1">
      <c r="A334" s="17"/>
      <c r="B334" s="5" t="s">
        <v>50</v>
      </c>
      <c r="C334" s="16"/>
      <c r="D334" s="5"/>
      <c r="E334" s="13" t="s">
        <v>51</v>
      </c>
      <c r="F334" s="145">
        <f>F335</f>
        <v>500</v>
      </c>
      <c r="G334" s="145">
        <f aca="true" t="shared" si="163" ref="G334:R338">G335</f>
        <v>500</v>
      </c>
      <c r="H334" s="24">
        <f t="shared" si="163"/>
        <v>0</v>
      </c>
      <c r="I334" s="24">
        <f t="shared" si="163"/>
        <v>0</v>
      </c>
      <c r="J334" s="24">
        <f t="shared" si="163"/>
        <v>0</v>
      </c>
      <c r="K334" s="24">
        <f t="shared" si="163"/>
        <v>0</v>
      </c>
      <c r="L334" s="24">
        <f t="shared" si="163"/>
        <v>0</v>
      </c>
      <c r="M334" s="193">
        <f t="shared" si="163"/>
        <v>0</v>
      </c>
      <c r="N334" s="24">
        <f t="shared" si="163"/>
        <v>0</v>
      </c>
      <c r="O334" s="224">
        <f t="shared" si="163"/>
        <v>0</v>
      </c>
      <c r="P334" s="24">
        <f t="shared" si="163"/>
        <v>0</v>
      </c>
      <c r="Q334" s="24">
        <f t="shared" si="163"/>
        <v>0</v>
      </c>
      <c r="R334" s="24">
        <f t="shared" si="163"/>
        <v>0</v>
      </c>
    </row>
    <row r="335" spans="1:18" s="23" customFormat="1" ht="51" hidden="1">
      <c r="A335" s="17"/>
      <c r="B335" s="5"/>
      <c r="C335" s="82" t="s">
        <v>175</v>
      </c>
      <c r="D335" s="11"/>
      <c r="E335" s="79" t="s">
        <v>110</v>
      </c>
      <c r="F335" s="113">
        <f>F336</f>
        <v>500</v>
      </c>
      <c r="G335" s="113">
        <f t="shared" si="163"/>
        <v>500</v>
      </c>
      <c r="H335" s="91">
        <f t="shared" si="163"/>
        <v>0</v>
      </c>
      <c r="I335" s="91">
        <f t="shared" si="163"/>
        <v>0</v>
      </c>
      <c r="J335" s="91">
        <f t="shared" si="163"/>
        <v>0</v>
      </c>
      <c r="K335" s="91">
        <f t="shared" si="163"/>
        <v>0</v>
      </c>
      <c r="L335" s="91">
        <f t="shared" si="163"/>
        <v>0</v>
      </c>
      <c r="M335" s="95">
        <f t="shared" si="163"/>
        <v>0</v>
      </c>
      <c r="N335" s="91">
        <f t="shared" si="163"/>
        <v>0</v>
      </c>
      <c r="O335" s="61">
        <f t="shared" si="163"/>
        <v>0</v>
      </c>
      <c r="P335" s="91">
        <f t="shared" si="163"/>
        <v>0</v>
      </c>
      <c r="Q335" s="91">
        <f t="shared" si="163"/>
        <v>0</v>
      </c>
      <c r="R335" s="91">
        <f t="shared" si="163"/>
        <v>0</v>
      </c>
    </row>
    <row r="336" spans="1:18" s="23" customFormat="1" ht="12.75" hidden="1">
      <c r="A336" s="17"/>
      <c r="B336" s="5"/>
      <c r="C336" s="100" t="s">
        <v>183</v>
      </c>
      <c r="D336" s="50"/>
      <c r="E336" s="80" t="s">
        <v>112</v>
      </c>
      <c r="F336" s="97">
        <f>F337+F340</f>
        <v>500</v>
      </c>
      <c r="G336" s="97">
        <f aca="true" t="shared" si="164" ref="G336:O336">G337+G340</f>
        <v>500</v>
      </c>
      <c r="H336" s="97">
        <f t="shared" si="164"/>
        <v>0</v>
      </c>
      <c r="I336" s="97">
        <f t="shared" si="164"/>
        <v>0</v>
      </c>
      <c r="J336" s="97">
        <f t="shared" si="164"/>
        <v>0</v>
      </c>
      <c r="K336" s="97">
        <f t="shared" si="164"/>
        <v>0</v>
      </c>
      <c r="L336" s="97">
        <f t="shared" si="164"/>
        <v>0</v>
      </c>
      <c r="M336" s="114">
        <f t="shared" si="164"/>
        <v>0</v>
      </c>
      <c r="N336" s="97">
        <f t="shared" si="164"/>
        <v>0</v>
      </c>
      <c r="O336" s="140">
        <f t="shared" si="164"/>
        <v>0</v>
      </c>
      <c r="P336" s="87">
        <f t="shared" si="163"/>
        <v>0</v>
      </c>
      <c r="Q336" s="87">
        <f t="shared" si="163"/>
        <v>0</v>
      </c>
      <c r="R336" s="87">
        <f t="shared" si="163"/>
        <v>0</v>
      </c>
    </row>
    <row r="337" spans="1:18" s="23" customFormat="1" ht="25.5" hidden="1">
      <c r="A337" s="17"/>
      <c r="B337" s="5"/>
      <c r="C337" s="85" t="s">
        <v>184</v>
      </c>
      <c r="D337" s="50"/>
      <c r="E337" s="72" t="s">
        <v>546</v>
      </c>
      <c r="F337" s="97">
        <f>F338</f>
        <v>500</v>
      </c>
      <c r="G337" s="97">
        <f t="shared" si="163"/>
        <v>500</v>
      </c>
      <c r="H337" s="87">
        <f t="shared" si="163"/>
        <v>0</v>
      </c>
      <c r="I337" s="87">
        <f t="shared" si="163"/>
        <v>0</v>
      </c>
      <c r="J337" s="87">
        <f t="shared" si="163"/>
        <v>0</v>
      </c>
      <c r="K337" s="87">
        <f t="shared" si="163"/>
        <v>0</v>
      </c>
      <c r="L337" s="87">
        <f t="shared" si="163"/>
        <v>0</v>
      </c>
      <c r="M337" s="89">
        <f t="shared" si="163"/>
        <v>0</v>
      </c>
      <c r="N337" s="87">
        <f t="shared" si="163"/>
        <v>0</v>
      </c>
      <c r="O337" s="62">
        <f t="shared" si="163"/>
        <v>0</v>
      </c>
      <c r="P337" s="87">
        <f t="shared" si="163"/>
        <v>0</v>
      </c>
      <c r="Q337" s="87">
        <f t="shared" si="163"/>
        <v>0</v>
      </c>
      <c r="R337" s="87">
        <f t="shared" si="163"/>
        <v>0</v>
      </c>
    </row>
    <row r="338" spans="1:18" s="23" customFormat="1" ht="25.5" hidden="1">
      <c r="A338" s="17"/>
      <c r="B338" s="5"/>
      <c r="C338" s="131" t="s">
        <v>185</v>
      </c>
      <c r="D338" s="50"/>
      <c r="E338" s="72" t="s">
        <v>153</v>
      </c>
      <c r="F338" s="97">
        <f>F339</f>
        <v>500</v>
      </c>
      <c r="G338" s="97">
        <f t="shared" si="163"/>
        <v>500</v>
      </c>
      <c r="H338" s="87">
        <f t="shared" si="163"/>
        <v>0</v>
      </c>
      <c r="I338" s="87">
        <f t="shared" si="163"/>
        <v>0</v>
      </c>
      <c r="J338" s="87">
        <f t="shared" si="163"/>
        <v>0</v>
      </c>
      <c r="K338" s="87">
        <f t="shared" si="163"/>
        <v>0</v>
      </c>
      <c r="L338" s="87">
        <f t="shared" si="163"/>
        <v>0</v>
      </c>
      <c r="M338" s="89">
        <f t="shared" si="163"/>
        <v>0</v>
      </c>
      <c r="N338" s="87">
        <f t="shared" si="163"/>
        <v>0</v>
      </c>
      <c r="O338" s="62">
        <f t="shared" si="163"/>
        <v>0</v>
      </c>
      <c r="P338" s="87">
        <f t="shared" si="163"/>
        <v>0</v>
      </c>
      <c r="Q338" s="87">
        <f t="shared" si="163"/>
        <v>0</v>
      </c>
      <c r="R338" s="87">
        <f t="shared" si="163"/>
        <v>0</v>
      </c>
    </row>
    <row r="339" spans="1:18" s="23" customFormat="1" ht="25.5" hidden="1">
      <c r="A339" s="17"/>
      <c r="B339" s="5"/>
      <c r="C339" s="85"/>
      <c r="D339" s="50" t="s">
        <v>3</v>
      </c>
      <c r="E339" s="86" t="s">
        <v>98</v>
      </c>
      <c r="F339" s="97">
        <v>500</v>
      </c>
      <c r="G339" s="111">
        <f>F339+SUM(H339:R339)</f>
        <v>500</v>
      </c>
      <c r="H339" s="87"/>
      <c r="I339" s="87"/>
      <c r="J339" s="88"/>
      <c r="K339" s="88"/>
      <c r="L339" s="87"/>
      <c r="M339" s="89"/>
      <c r="N339" s="87"/>
      <c r="O339" s="62"/>
      <c r="P339" s="87"/>
      <c r="Q339" s="87"/>
      <c r="R339" s="87"/>
    </row>
    <row r="340" spans="1:18" s="23" customFormat="1" ht="38.25" hidden="1">
      <c r="A340" s="17"/>
      <c r="B340" s="5"/>
      <c r="C340" s="85" t="s">
        <v>468</v>
      </c>
      <c r="D340" s="50"/>
      <c r="E340" s="86" t="s">
        <v>470</v>
      </c>
      <c r="F340" s="97">
        <f>F341</f>
        <v>0</v>
      </c>
      <c r="G340" s="97">
        <f aca="true" t="shared" si="165" ref="G340:R341">G341</f>
        <v>0</v>
      </c>
      <c r="H340" s="97">
        <f t="shared" si="165"/>
        <v>0</v>
      </c>
      <c r="I340" s="97">
        <f t="shared" si="165"/>
        <v>0</v>
      </c>
      <c r="J340" s="97">
        <f t="shared" si="165"/>
        <v>0</v>
      </c>
      <c r="K340" s="97">
        <f t="shared" si="165"/>
        <v>0</v>
      </c>
      <c r="L340" s="97">
        <f t="shared" si="165"/>
        <v>0</v>
      </c>
      <c r="M340" s="114">
        <f t="shared" si="165"/>
        <v>0</v>
      </c>
      <c r="N340" s="97">
        <f t="shared" si="165"/>
        <v>0</v>
      </c>
      <c r="O340" s="140">
        <f t="shared" si="165"/>
        <v>0</v>
      </c>
      <c r="P340" s="97">
        <f t="shared" si="165"/>
        <v>0</v>
      </c>
      <c r="Q340" s="97">
        <f t="shared" si="165"/>
        <v>0</v>
      </c>
      <c r="R340" s="97">
        <f t="shared" si="165"/>
        <v>0</v>
      </c>
    </row>
    <row r="341" spans="1:18" s="23" customFormat="1" ht="25.5" hidden="1">
      <c r="A341" s="17"/>
      <c r="B341" s="5"/>
      <c r="C341" s="85" t="s">
        <v>469</v>
      </c>
      <c r="D341" s="50"/>
      <c r="E341" s="86" t="s">
        <v>471</v>
      </c>
      <c r="F341" s="97">
        <f>F342</f>
        <v>0</v>
      </c>
      <c r="G341" s="97">
        <f t="shared" si="165"/>
        <v>0</v>
      </c>
      <c r="H341" s="97">
        <f t="shared" si="165"/>
        <v>0</v>
      </c>
      <c r="I341" s="97">
        <f t="shared" si="165"/>
        <v>0</v>
      </c>
      <c r="J341" s="97">
        <f t="shared" si="165"/>
        <v>0</v>
      </c>
      <c r="K341" s="97">
        <f t="shared" si="165"/>
        <v>0</v>
      </c>
      <c r="L341" s="97">
        <f t="shared" si="165"/>
        <v>0</v>
      </c>
      <c r="M341" s="114">
        <f t="shared" si="165"/>
        <v>0</v>
      </c>
      <c r="N341" s="97">
        <f t="shared" si="165"/>
        <v>0</v>
      </c>
      <c r="O341" s="140">
        <f t="shared" si="165"/>
        <v>0</v>
      </c>
      <c r="P341" s="87"/>
      <c r="Q341" s="87"/>
      <c r="R341" s="87"/>
    </row>
    <row r="342" spans="1:18" s="23" customFormat="1" ht="25.5" hidden="1">
      <c r="A342" s="17"/>
      <c r="B342" s="5"/>
      <c r="C342" s="85"/>
      <c r="D342" s="50" t="s">
        <v>3</v>
      </c>
      <c r="E342" s="86" t="s">
        <v>98</v>
      </c>
      <c r="F342" s="97"/>
      <c r="G342" s="111">
        <f>F342+SUM(H342:R342)</f>
        <v>0</v>
      </c>
      <c r="H342" s="87"/>
      <c r="I342" s="87"/>
      <c r="J342" s="88"/>
      <c r="K342" s="88"/>
      <c r="L342" s="87"/>
      <c r="M342" s="89"/>
      <c r="N342" s="87"/>
      <c r="O342" s="62"/>
      <c r="P342" s="87"/>
      <c r="Q342" s="87"/>
      <c r="R342" s="87"/>
    </row>
    <row r="343" spans="1:18" s="23" customFormat="1" ht="12">
      <c r="A343" s="5"/>
      <c r="B343" s="5" t="s">
        <v>60</v>
      </c>
      <c r="C343" s="5"/>
      <c r="D343" s="5"/>
      <c r="E343" s="13" t="s">
        <v>61</v>
      </c>
      <c r="F343" s="145">
        <f aca="true" t="shared" si="166" ref="F343:R343">F344+F363+F415+F387</f>
        <v>52210.4</v>
      </c>
      <c r="G343" s="145">
        <f t="shared" si="166"/>
        <v>85375.25549</v>
      </c>
      <c r="H343" s="145">
        <f t="shared" si="166"/>
        <v>-135</v>
      </c>
      <c r="I343" s="145">
        <f t="shared" si="166"/>
        <v>28895.96856</v>
      </c>
      <c r="J343" s="145">
        <f t="shared" si="166"/>
        <v>4626.386930000001</v>
      </c>
      <c r="K343" s="145">
        <f t="shared" si="166"/>
        <v>0</v>
      </c>
      <c r="L343" s="145">
        <f t="shared" si="166"/>
        <v>-222.5</v>
      </c>
      <c r="M343" s="155">
        <f t="shared" si="166"/>
        <v>0</v>
      </c>
      <c r="N343" s="145">
        <f t="shared" si="166"/>
        <v>0</v>
      </c>
      <c r="O343" s="220">
        <f t="shared" si="166"/>
        <v>0</v>
      </c>
      <c r="P343" s="145">
        <f t="shared" si="166"/>
        <v>0</v>
      </c>
      <c r="Q343" s="145">
        <f t="shared" si="166"/>
        <v>0</v>
      </c>
      <c r="R343" s="145">
        <f t="shared" si="166"/>
        <v>0</v>
      </c>
    </row>
    <row r="344" spans="1:18" s="23" customFormat="1" ht="12">
      <c r="A344" s="5"/>
      <c r="B344" s="5" t="s">
        <v>66</v>
      </c>
      <c r="C344" s="16"/>
      <c r="D344" s="5"/>
      <c r="E344" s="13" t="s">
        <v>67</v>
      </c>
      <c r="F344" s="145">
        <f>F345+F360+F355</f>
        <v>5966.1</v>
      </c>
      <c r="G344" s="145">
        <f aca="true" t="shared" si="167" ref="G344:R344">G345+G360+G355</f>
        <v>10389.413970000001</v>
      </c>
      <c r="H344" s="145">
        <f t="shared" si="167"/>
        <v>0</v>
      </c>
      <c r="I344" s="145">
        <f t="shared" si="167"/>
        <v>0</v>
      </c>
      <c r="J344" s="145">
        <f>J345+J360+J355</f>
        <v>4645.81397</v>
      </c>
      <c r="K344" s="145">
        <f t="shared" si="167"/>
        <v>0</v>
      </c>
      <c r="L344" s="145">
        <f t="shared" si="167"/>
        <v>-222.5</v>
      </c>
      <c r="M344" s="155">
        <f t="shared" si="167"/>
        <v>0</v>
      </c>
      <c r="N344" s="145">
        <f t="shared" si="167"/>
        <v>0</v>
      </c>
      <c r="O344" s="220">
        <f t="shared" si="167"/>
        <v>0</v>
      </c>
      <c r="P344" s="145">
        <f t="shared" si="167"/>
        <v>0</v>
      </c>
      <c r="Q344" s="145">
        <f t="shared" si="167"/>
        <v>0</v>
      </c>
      <c r="R344" s="145">
        <f t="shared" si="167"/>
        <v>0</v>
      </c>
    </row>
    <row r="345" spans="1:18" s="23" customFormat="1" ht="25.5">
      <c r="A345" s="17"/>
      <c r="B345" s="5"/>
      <c r="C345" s="82" t="s">
        <v>320</v>
      </c>
      <c r="D345" s="11"/>
      <c r="E345" s="79" t="s">
        <v>129</v>
      </c>
      <c r="F345" s="112">
        <f>F346</f>
        <v>0</v>
      </c>
      <c r="G345" s="112">
        <f aca="true" t="shared" si="168" ref="G345:R346">G346</f>
        <v>4423.31397</v>
      </c>
      <c r="H345" s="90">
        <f aca="true" t="shared" si="169" ref="H345:R345">H346</f>
        <v>0</v>
      </c>
      <c r="I345" s="90">
        <f t="shared" si="169"/>
        <v>0</v>
      </c>
      <c r="J345" s="90">
        <f t="shared" si="169"/>
        <v>4645.81397</v>
      </c>
      <c r="K345" s="90">
        <f t="shared" si="169"/>
        <v>0</v>
      </c>
      <c r="L345" s="90">
        <f t="shared" si="169"/>
        <v>-222.5</v>
      </c>
      <c r="M345" s="191">
        <f t="shared" si="169"/>
        <v>0</v>
      </c>
      <c r="N345" s="90">
        <f t="shared" si="169"/>
        <v>0</v>
      </c>
      <c r="O345" s="225">
        <f t="shared" si="169"/>
        <v>0</v>
      </c>
      <c r="P345" s="90">
        <f t="shared" si="169"/>
        <v>0</v>
      </c>
      <c r="Q345" s="90">
        <f t="shared" si="169"/>
        <v>0</v>
      </c>
      <c r="R345" s="90">
        <f t="shared" si="169"/>
        <v>0</v>
      </c>
    </row>
    <row r="346" spans="1:18" s="23" customFormat="1" ht="25.5">
      <c r="A346" s="17"/>
      <c r="B346" s="5"/>
      <c r="C346" s="100" t="s">
        <v>324</v>
      </c>
      <c r="D346" s="50"/>
      <c r="E346" s="80" t="s">
        <v>131</v>
      </c>
      <c r="F346" s="97">
        <f>F347</f>
        <v>0</v>
      </c>
      <c r="G346" s="97">
        <f t="shared" si="168"/>
        <v>4423.31397</v>
      </c>
      <c r="H346" s="87">
        <f t="shared" si="168"/>
        <v>0</v>
      </c>
      <c r="I346" s="87">
        <f t="shared" si="168"/>
        <v>0</v>
      </c>
      <c r="J346" s="87">
        <f t="shared" si="168"/>
        <v>4645.81397</v>
      </c>
      <c r="K346" s="87">
        <f t="shared" si="168"/>
        <v>0</v>
      </c>
      <c r="L346" s="87">
        <f t="shared" si="168"/>
        <v>-222.5</v>
      </c>
      <c r="M346" s="89">
        <f t="shared" si="168"/>
        <v>0</v>
      </c>
      <c r="N346" s="87">
        <f t="shared" si="168"/>
        <v>0</v>
      </c>
      <c r="O346" s="62">
        <f t="shared" si="168"/>
        <v>0</v>
      </c>
      <c r="P346" s="87">
        <f t="shared" si="168"/>
        <v>0</v>
      </c>
      <c r="Q346" s="87">
        <f t="shared" si="168"/>
        <v>0</v>
      </c>
      <c r="R346" s="87">
        <f t="shared" si="168"/>
        <v>0</v>
      </c>
    </row>
    <row r="347" spans="1:18" s="23" customFormat="1" ht="24">
      <c r="A347" s="17"/>
      <c r="B347" s="5"/>
      <c r="C347" s="85" t="s">
        <v>325</v>
      </c>
      <c r="D347" s="50"/>
      <c r="E347" s="124" t="s">
        <v>328</v>
      </c>
      <c r="F347" s="97">
        <f>F352+F348+F350</f>
        <v>0</v>
      </c>
      <c r="G347" s="97">
        <f aca="true" t="shared" si="170" ref="G347:R347">G352+G348+G350</f>
        <v>4423.31397</v>
      </c>
      <c r="H347" s="97">
        <f t="shared" si="170"/>
        <v>0</v>
      </c>
      <c r="I347" s="97">
        <f t="shared" si="170"/>
        <v>0</v>
      </c>
      <c r="J347" s="97">
        <f t="shared" si="170"/>
        <v>4645.81397</v>
      </c>
      <c r="K347" s="97">
        <f t="shared" si="170"/>
        <v>0</v>
      </c>
      <c r="L347" s="97">
        <f t="shared" si="170"/>
        <v>-222.5</v>
      </c>
      <c r="M347" s="114">
        <f t="shared" si="170"/>
        <v>0</v>
      </c>
      <c r="N347" s="97">
        <f t="shared" si="170"/>
        <v>0</v>
      </c>
      <c r="O347" s="140">
        <f t="shared" si="170"/>
        <v>0</v>
      </c>
      <c r="P347" s="97">
        <f t="shared" si="170"/>
        <v>0</v>
      </c>
      <c r="Q347" s="97">
        <f t="shared" si="170"/>
        <v>0</v>
      </c>
      <c r="R347" s="97">
        <f t="shared" si="170"/>
        <v>0</v>
      </c>
    </row>
    <row r="348" spans="1:18" s="23" customFormat="1" ht="24" hidden="1">
      <c r="A348" s="17"/>
      <c r="B348" s="5"/>
      <c r="C348" s="85" t="s">
        <v>439</v>
      </c>
      <c r="D348" s="50"/>
      <c r="E348" s="124" t="s">
        <v>612</v>
      </c>
      <c r="F348" s="97">
        <f>F349</f>
        <v>0</v>
      </c>
      <c r="G348" s="97">
        <f aca="true" t="shared" si="171" ref="G348:R348">G349</f>
        <v>0</v>
      </c>
      <c r="H348" s="97">
        <f t="shared" si="171"/>
        <v>0</v>
      </c>
      <c r="I348" s="97">
        <f t="shared" si="171"/>
        <v>0</v>
      </c>
      <c r="J348" s="97">
        <f t="shared" si="171"/>
        <v>0</v>
      </c>
      <c r="K348" s="97">
        <f t="shared" si="171"/>
        <v>0</v>
      </c>
      <c r="L348" s="97">
        <f t="shared" si="171"/>
        <v>0</v>
      </c>
      <c r="M348" s="114">
        <f t="shared" si="171"/>
        <v>0</v>
      </c>
      <c r="N348" s="97">
        <f t="shared" si="171"/>
        <v>0</v>
      </c>
      <c r="O348" s="140">
        <f t="shared" si="171"/>
        <v>0</v>
      </c>
      <c r="P348" s="97">
        <f t="shared" si="171"/>
        <v>0</v>
      </c>
      <c r="Q348" s="97">
        <f t="shared" si="171"/>
        <v>0</v>
      </c>
      <c r="R348" s="97">
        <f t="shared" si="171"/>
        <v>0</v>
      </c>
    </row>
    <row r="349" spans="1:18" s="23" customFormat="1" ht="38.25" hidden="1">
      <c r="A349" s="17"/>
      <c r="B349" s="5"/>
      <c r="C349" s="85"/>
      <c r="D349" s="50" t="s">
        <v>10</v>
      </c>
      <c r="E349" s="93" t="s">
        <v>102</v>
      </c>
      <c r="F349" s="97"/>
      <c r="G349" s="111">
        <f>F349+SUM(H349:R349)</f>
        <v>0</v>
      </c>
      <c r="H349" s="87"/>
      <c r="I349" s="87"/>
      <c r="J349" s="87"/>
      <c r="K349" s="87"/>
      <c r="L349" s="87"/>
      <c r="M349" s="89"/>
      <c r="N349" s="87"/>
      <c r="O349" s="62"/>
      <c r="P349" s="87"/>
      <c r="Q349" s="87"/>
      <c r="R349" s="87"/>
    </row>
    <row r="350" spans="1:18" s="23" customFormat="1" ht="24" hidden="1">
      <c r="A350" s="17"/>
      <c r="B350" s="5"/>
      <c r="C350" s="85" t="s">
        <v>326</v>
      </c>
      <c r="D350" s="50"/>
      <c r="E350" s="124" t="s">
        <v>612</v>
      </c>
      <c r="F350" s="97">
        <f>F351</f>
        <v>0</v>
      </c>
      <c r="G350" s="97">
        <f aca="true" t="shared" si="172" ref="G350:R350">G351</f>
        <v>0</v>
      </c>
      <c r="H350" s="97">
        <f t="shared" si="172"/>
        <v>0</v>
      </c>
      <c r="I350" s="97">
        <f t="shared" si="172"/>
        <v>0</v>
      </c>
      <c r="J350" s="97">
        <f t="shared" si="172"/>
        <v>0</v>
      </c>
      <c r="K350" s="97">
        <f t="shared" si="172"/>
        <v>0</v>
      </c>
      <c r="L350" s="97">
        <f t="shared" si="172"/>
        <v>0</v>
      </c>
      <c r="M350" s="114">
        <f t="shared" si="172"/>
        <v>0</v>
      </c>
      <c r="N350" s="97">
        <f t="shared" si="172"/>
        <v>0</v>
      </c>
      <c r="O350" s="140">
        <f t="shared" si="172"/>
        <v>0</v>
      </c>
      <c r="P350" s="97">
        <f t="shared" si="172"/>
        <v>0</v>
      </c>
      <c r="Q350" s="97">
        <f t="shared" si="172"/>
        <v>0</v>
      </c>
      <c r="R350" s="97">
        <f t="shared" si="172"/>
        <v>0</v>
      </c>
    </row>
    <row r="351" spans="1:18" s="23" customFormat="1" ht="38.25" hidden="1">
      <c r="A351" s="17"/>
      <c r="B351" s="5"/>
      <c r="C351" s="85"/>
      <c r="D351" s="50" t="s">
        <v>10</v>
      </c>
      <c r="E351" s="93" t="s">
        <v>102</v>
      </c>
      <c r="F351" s="97"/>
      <c r="G351" s="111">
        <f>F351+SUM(H351:R351)</f>
        <v>0</v>
      </c>
      <c r="H351" s="87"/>
      <c r="I351" s="87"/>
      <c r="J351" s="87"/>
      <c r="K351" s="87"/>
      <c r="L351" s="87"/>
      <c r="M351" s="89"/>
      <c r="N351" s="87"/>
      <c r="O351" s="62"/>
      <c r="P351" s="87"/>
      <c r="Q351" s="87"/>
      <c r="R351" s="87"/>
    </row>
    <row r="352" spans="1:18" s="23" customFormat="1" ht="24">
      <c r="A352" s="17"/>
      <c r="B352" s="5"/>
      <c r="C352" s="85" t="s">
        <v>429</v>
      </c>
      <c r="D352" s="50"/>
      <c r="E352" s="124" t="s">
        <v>612</v>
      </c>
      <c r="F352" s="97">
        <f>F353+F354</f>
        <v>0</v>
      </c>
      <c r="G352" s="97">
        <f aca="true" t="shared" si="173" ref="G352:R352">G353+G354</f>
        <v>4423.31397</v>
      </c>
      <c r="H352" s="87">
        <f t="shared" si="173"/>
        <v>0</v>
      </c>
      <c r="I352" s="87">
        <f t="shared" si="173"/>
        <v>0</v>
      </c>
      <c r="J352" s="87">
        <f t="shared" si="173"/>
        <v>4645.81397</v>
      </c>
      <c r="K352" s="87">
        <f t="shared" si="173"/>
        <v>0</v>
      </c>
      <c r="L352" s="87">
        <f t="shared" si="173"/>
        <v>-222.5</v>
      </c>
      <c r="M352" s="89">
        <f t="shared" si="173"/>
        <v>0</v>
      </c>
      <c r="N352" s="87">
        <f t="shared" si="173"/>
        <v>0</v>
      </c>
      <c r="O352" s="62">
        <f t="shared" si="173"/>
        <v>0</v>
      </c>
      <c r="P352" s="87">
        <f t="shared" si="173"/>
        <v>0</v>
      </c>
      <c r="Q352" s="87">
        <f t="shared" si="173"/>
        <v>0</v>
      </c>
      <c r="R352" s="87">
        <f t="shared" si="173"/>
        <v>0</v>
      </c>
    </row>
    <row r="353" spans="1:18" s="23" customFormat="1" ht="12.75" hidden="1">
      <c r="A353" s="17"/>
      <c r="B353" s="5"/>
      <c r="C353" s="85"/>
      <c r="D353" s="50" t="s">
        <v>6</v>
      </c>
      <c r="E353" s="86" t="s">
        <v>7</v>
      </c>
      <c r="F353" s="97">
        <v>0</v>
      </c>
      <c r="G353" s="111">
        <f>F353+SUM(H353:R353)</f>
        <v>0</v>
      </c>
      <c r="H353" s="87"/>
      <c r="I353" s="87"/>
      <c r="J353" s="87"/>
      <c r="K353" s="87"/>
      <c r="L353" s="87"/>
      <c r="M353" s="89"/>
      <c r="N353" s="87"/>
      <c r="O353" s="62"/>
      <c r="P353" s="87"/>
      <c r="Q353" s="87"/>
      <c r="R353" s="87"/>
    </row>
    <row r="354" spans="1:18" s="23" customFormat="1" ht="38.25">
      <c r="A354" s="17"/>
      <c r="B354" s="5"/>
      <c r="C354" s="100"/>
      <c r="D354" s="50" t="s">
        <v>10</v>
      </c>
      <c r="E354" s="93" t="s">
        <v>102</v>
      </c>
      <c r="F354" s="97"/>
      <c r="G354" s="111">
        <f>F354+SUM(H354:R354)</f>
        <v>4423.31397</v>
      </c>
      <c r="H354" s="87"/>
      <c r="I354" s="87"/>
      <c r="J354" s="87">
        <v>4645.81397</v>
      </c>
      <c r="K354" s="87"/>
      <c r="L354" s="87">
        <v>-222.5</v>
      </c>
      <c r="M354" s="89"/>
      <c r="N354" s="87"/>
      <c r="O354" s="62"/>
      <c r="P354" s="87"/>
      <c r="Q354" s="87"/>
      <c r="R354" s="87"/>
    </row>
    <row r="355" spans="1:18" s="22" customFormat="1" ht="38.25" hidden="1">
      <c r="A355" s="17"/>
      <c r="B355" s="17"/>
      <c r="C355" s="82" t="s">
        <v>367</v>
      </c>
      <c r="D355" s="11"/>
      <c r="E355" s="102" t="s">
        <v>137</v>
      </c>
      <c r="F355" s="113">
        <f>F356</f>
        <v>300</v>
      </c>
      <c r="G355" s="113">
        <f aca="true" t="shared" si="174" ref="G355:R358">G356</f>
        <v>300</v>
      </c>
      <c r="H355" s="91">
        <f t="shared" si="174"/>
        <v>0</v>
      </c>
      <c r="I355" s="91">
        <f t="shared" si="174"/>
        <v>0</v>
      </c>
      <c r="J355" s="91">
        <f t="shared" si="174"/>
        <v>0</v>
      </c>
      <c r="K355" s="91">
        <f t="shared" si="174"/>
        <v>0</v>
      </c>
      <c r="L355" s="91">
        <f t="shared" si="174"/>
        <v>0</v>
      </c>
      <c r="M355" s="95">
        <f t="shared" si="174"/>
        <v>0</v>
      </c>
      <c r="N355" s="91">
        <f t="shared" si="174"/>
        <v>0</v>
      </c>
      <c r="O355" s="61">
        <f t="shared" si="174"/>
        <v>0</v>
      </c>
      <c r="P355" s="91">
        <f t="shared" si="174"/>
        <v>0</v>
      </c>
      <c r="Q355" s="91">
        <f t="shared" si="174"/>
        <v>0</v>
      </c>
      <c r="R355" s="91">
        <f t="shared" si="174"/>
        <v>0</v>
      </c>
    </row>
    <row r="356" spans="1:18" s="22" customFormat="1" ht="25.5" hidden="1">
      <c r="A356" s="17"/>
      <c r="B356" s="17"/>
      <c r="C356" s="100" t="s">
        <v>381</v>
      </c>
      <c r="D356" s="50"/>
      <c r="E356" s="103" t="s">
        <v>139</v>
      </c>
      <c r="F356" s="111">
        <f>F357</f>
        <v>300</v>
      </c>
      <c r="G356" s="111">
        <f t="shared" si="174"/>
        <v>300</v>
      </c>
      <c r="H356" s="83">
        <f t="shared" si="174"/>
        <v>0</v>
      </c>
      <c r="I356" s="83">
        <f t="shared" si="174"/>
        <v>0</v>
      </c>
      <c r="J356" s="83">
        <f t="shared" si="174"/>
        <v>0</v>
      </c>
      <c r="K356" s="83">
        <f t="shared" si="174"/>
        <v>0</v>
      </c>
      <c r="L356" s="83">
        <f t="shared" si="174"/>
        <v>0</v>
      </c>
      <c r="M356" s="96">
        <f t="shared" si="174"/>
        <v>0</v>
      </c>
      <c r="N356" s="83">
        <f t="shared" si="174"/>
        <v>0</v>
      </c>
      <c r="O356" s="226">
        <f t="shared" si="174"/>
        <v>0</v>
      </c>
      <c r="P356" s="83">
        <f t="shared" si="174"/>
        <v>0</v>
      </c>
      <c r="Q356" s="83">
        <f t="shared" si="174"/>
        <v>0</v>
      </c>
      <c r="R356" s="83">
        <f t="shared" si="174"/>
        <v>0</v>
      </c>
    </row>
    <row r="357" spans="1:18" s="22" customFormat="1" ht="25.5" hidden="1">
      <c r="A357" s="17"/>
      <c r="B357" s="17"/>
      <c r="C357" s="85" t="s">
        <v>382</v>
      </c>
      <c r="D357" s="50"/>
      <c r="E357" s="101" t="s">
        <v>384</v>
      </c>
      <c r="F357" s="111">
        <f>F358</f>
        <v>300</v>
      </c>
      <c r="G357" s="111">
        <f t="shared" si="174"/>
        <v>300</v>
      </c>
      <c r="H357" s="83">
        <f t="shared" si="174"/>
        <v>0</v>
      </c>
      <c r="I357" s="83">
        <f t="shared" si="174"/>
        <v>0</v>
      </c>
      <c r="J357" s="83">
        <f t="shared" si="174"/>
        <v>0</v>
      </c>
      <c r="K357" s="83">
        <f t="shared" si="174"/>
        <v>0</v>
      </c>
      <c r="L357" s="83">
        <f t="shared" si="174"/>
        <v>0</v>
      </c>
      <c r="M357" s="96">
        <f t="shared" si="174"/>
        <v>0</v>
      </c>
      <c r="N357" s="83">
        <f t="shared" si="174"/>
        <v>0</v>
      </c>
      <c r="O357" s="226">
        <f t="shared" si="174"/>
        <v>0</v>
      </c>
      <c r="P357" s="83">
        <f t="shared" si="174"/>
        <v>0</v>
      </c>
      <c r="Q357" s="83">
        <f t="shared" si="174"/>
        <v>0</v>
      </c>
      <c r="R357" s="83">
        <f t="shared" si="174"/>
        <v>0</v>
      </c>
    </row>
    <row r="358" spans="1:18" s="22" customFormat="1" ht="12.75" hidden="1">
      <c r="A358" s="17"/>
      <c r="B358" s="17"/>
      <c r="C358" s="85" t="s">
        <v>383</v>
      </c>
      <c r="D358" s="50"/>
      <c r="E358" s="101" t="s">
        <v>385</v>
      </c>
      <c r="F358" s="111">
        <f>F359</f>
        <v>300</v>
      </c>
      <c r="G358" s="111">
        <f t="shared" si="174"/>
        <v>300</v>
      </c>
      <c r="H358" s="83">
        <f t="shared" si="174"/>
        <v>0</v>
      </c>
      <c r="I358" s="83">
        <f t="shared" si="174"/>
        <v>0</v>
      </c>
      <c r="J358" s="83">
        <f t="shared" si="174"/>
        <v>0</v>
      </c>
      <c r="K358" s="83">
        <f t="shared" si="174"/>
        <v>0</v>
      </c>
      <c r="L358" s="83">
        <f t="shared" si="174"/>
        <v>0</v>
      </c>
      <c r="M358" s="96">
        <f t="shared" si="174"/>
        <v>0</v>
      </c>
      <c r="N358" s="83">
        <f t="shared" si="174"/>
        <v>0</v>
      </c>
      <c r="O358" s="226">
        <f t="shared" si="174"/>
        <v>0</v>
      </c>
      <c r="P358" s="83">
        <f t="shared" si="174"/>
        <v>0</v>
      </c>
      <c r="Q358" s="83">
        <f t="shared" si="174"/>
        <v>0</v>
      </c>
      <c r="R358" s="83">
        <f t="shared" si="174"/>
        <v>0</v>
      </c>
    </row>
    <row r="359" spans="1:18" s="22" customFormat="1" ht="25.5" hidden="1">
      <c r="A359" s="17"/>
      <c r="B359" s="17"/>
      <c r="C359" s="85"/>
      <c r="D359" s="50" t="s">
        <v>3</v>
      </c>
      <c r="E359" s="86" t="s">
        <v>98</v>
      </c>
      <c r="F359" s="97">
        <v>300</v>
      </c>
      <c r="G359" s="111">
        <f>F359+SUM(H359:R359)</f>
        <v>300</v>
      </c>
      <c r="H359" s="83"/>
      <c r="I359" s="83"/>
      <c r="J359" s="84"/>
      <c r="K359" s="84"/>
      <c r="L359" s="83"/>
      <c r="M359" s="96"/>
      <c r="N359" s="83"/>
      <c r="O359" s="226"/>
      <c r="P359" s="83"/>
      <c r="Q359" s="83"/>
      <c r="R359" s="83"/>
    </row>
    <row r="360" spans="1:18" s="23" customFormat="1" ht="25.5" hidden="1">
      <c r="A360" s="17"/>
      <c r="B360" s="5"/>
      <c r="C360" s="82" t="s">
        <v>416</v>
      </c>
      <c r="D360" s="11"/>
      <c r="E360" s="102" t="s">
        <v>143</v>
      </c>
      <c r="F360" s="113">
        <f>F361</f>
        <v>5666.1</v>
      </c>
      <c r="G360" s="113">
        <f aca="true" t="shared" si="175" ref="G360:R361">G361</f>
        <v>5666.1</v>
      </c>
      <c r="H360" s="91">
        <f t="shared" si="175"/>
        <v>0</v>
      </c>
      <c r="I360" s="91">
        <f t="shared" si="175"/>
        <v>0</v>
      </c>
      <c r="J360" s="91">
        <f t="shared" si="175"/>
        <v>0</v>
      </c>
      <c r="K360" s="91">
        <f t="shared" si="175"/>
        <v>0</v>
      </c>
      <c r="L360" s="91">
        <f t="shared" si="175"/>
        <v>0</v>
      </c>
      <c r="M360" s="95">
        <f t="shared" si="175"/>
        <v>0</v>
      </c>
      <c r="N360" s="91">
        <f t="shared" si="175"/>
        <v>0</v>
      </c>
      <c r="O360" s="61">
        <f t="shared" si="175"/>
        <v>0</v>
      </c>
      <c r="P360" s="91">
        <f t="shared" si="175"/>
        <v>0</v>
      </c>
      <c r="Q360" s="91">
        <f t="shared" si="175"/>
        <v>0</v>
      </c>
      <c r="R360" s="91">
        <f t="shared" si="175"/>
        <v>0</v>
      </c>
    </row>
    <row r="361" spans="1:18" s="23" customFormat="1" ht="38.25" hidden="1">
      <c r="A361" s="17"/>
      <c r="B361" s="5"/>
      <c r="C361" s="85" t="s">
        <v>417</v>
      </c>
      <c r="D361" s="50"/>
      <c r="E361" s="72" t="s">
        <v>466</v>
      </c>
      <c r="F361" s="97">
        <f>F362</f>
        <v>5666.1</v>
      </c>
      <c r="G361" s="97">
        <f t="shared" si="175"/>
        <v>5666.1</v>
      </c>
      <c r="H361" s="87">
        <f t="shared" si="175"/>
        <v>0</v>
      </c>
      <c r="I361" s="87">
        <f t="shared" si="175"/>
        <v>0</v>
      </c>
      <c r="J361" s="87">
        <f t="shared" si="175"/>
        <v>0</v>
      </c>
      <c r="K361" s="87">
        <f t="shared" si="175"/>
        <v>0</v>
      </c>
      <c r="L361" s="87">
        <f t="shared" si="175"/>
        <v>0</v>
      </c>
      <c r="M361" s="89">
        <f t="shared" si="175"/>
        <v>0</v>
      </c>
      <c r="N361" s="87">
        <f t="shared" si="175"/>
        <v>0</v>
      </c>
      <c r="O361" s="62">
        <f t="shared" si="175"/>
        <v>0</v>
      </c>
      <c r="P361" s="87">
        <f t="shared" si="175"/>
        <v>0</v>
      </c>
      <c r="Q361" s="87">
        <f t="shared" si="175"/>
        <v>0</v>
      </c>
      <c r="R361" s="87">
        <f t="shared" si="175"/>
        <v>0</v>
      </c>
    </row>
    <row r="362" spans="1:18" s="23" customFormat="1" ht="38.25" hidden="1">
      <c r="A362" s="17"/>
      <c r="B362" s="5"/>
      <c r="C362" s="70"/>
      <c r="D362" s="104" t="s">
        <v>10</v>
      </c>
      <c r="E362" s="93" t="s">
        <v>102</v>
      </c>
      <c r="F362" s="97">
        <v>5666.1</v>
      </c>
      <c r="G362" s="111">
        <f>F362+SUM(H362:R362)</f>
        <v>5666.1</v>
      </c>
      <c r="H362" s="87"/>
      <c r="I362" s="87"/>
      <c r="J362" s="87"/>
      <c r="K362" s="87"/>
      <c r="L362" s="87"/>
      <c r="M362" s="89"/>
      <c r="N362" s="87"/>
      <c r="O362" s="62"/>
      <c r="P362" s="87"/>
      <c r="Q362" s="87"/>
      <c r="R362" s="87"/>
    </row>
    <row r="363" spans="1:18" s="23" customFormat="1" ht="12.75" hidden="1">
      <c r="A363" s="50"/>
      <c r="B363" s="11" t="s">
        <v>62</v>
      </c>
      <c r="C363" s="85"/>
      <c r="D363" s="50"/>
      <c r="E363" s="138" t="s">
        <v>63</v>
      </c>
      <c r="F363" s="113">
        <f>F384+F364+F379</f>
        <v>6800</v>
      </c>
      <c r="G363" s="113">
        <f aca="true" t="shared" si="176" ref="G363:R363">G384+G364+G379</f>
        <v>34880</v>
      </c>
      <c r="H363" s="113">
        <f t="shared" si="176"/>
        <v>0</v>
      </c>
      <c r="I363" s="113">
        <f t="shared" si="176"/>
        <v>28080</v>
      </c>
      <c r="J363" s="113">
        <f t="shared" si="176"/>
        <v>0</v>
      </c>
      <c r="K363" s="113">
        <f t="shared" si="176"/>
        <v>0</v>
      </c>
      <c r="L363" s="113">
        <f t="shared" si="176"/>
        <v>0</v>
      </c>
      <c r="M363" s="165">
        <f t="shared" si="176"/>
        <v>0</v>
      </c>
      <c r="N363" s="113">
        <f t="shared" si="176"/>
        <v>0</v>
      </c>
      <c r="O363" s="219">
        <f t="shared" si="176"/>
        <v>0</v>
      </c>
      <c r="P363" s="113">
        <f t="shared" si="176"/>
        <v>0</v>
      </c>
      <c r="Q363" s="113">
        <f t="shared" si="176"/>
        <v>0</v>
      </c>
      <c r="R363" s="113">
        <f t="shared" si="176"/>
        <v>0</v>
      </c>
    </row>
    <row r="364" spans="1:18" s="22" customFormat="1" ht="51" hidden="1">
      <c r="A364" s="5"/>
      <c r="B364" s="5"/>
      <c r="C364" s="82" t="s">
        <v>335</v>
      </c>
      <c r="D364" s="11"/>
      <c r="E364" s="102" t="s">
        <v>133</v>
      </c>
      <c r="F364" s="113">
        <f>F365+F375</f>
        <v>6500</v>
      </c>
      <c r="G364" s="113">
        <f aca="true" t="shared" si="177" ref="G364:R364">G365+G375</f>
        <v>34580</v>
      </c>
      <c r="H364" s="113">
        <f t="shared" si="177"/>
        <v>0</v>
      </c>
      <c r="I364" s="113">
        <f t="shared" si="177"/>
        <v>28080</v>
      </c>
      <c r="J364" s="113">
        <f t="shared" si="177"/>
        <v>0</v>
      </c>
      <c r="K364" s="113">
        <f t="shared" si="177"/>
        <v>0</v>
      </c>
      <c r="L364" s="113">
        <f t="shared" si="177"/>
        <v>0</v>
      </c>
      <c r="M364" s="165">
        <f t="shared" si="177"/>
        <v>0</v>
      </c>
      <c r="N364" s="113">
        <f t="shared" si="177"/>
        <v>0</v>
      </c>
      <c r="O364" s="219">
        <f t="shared" si="177"/>
        <v>0</v>
      </c>
      <c r="P364" s="113">
        <f t="shared" si="177"/>
        <v>0</v>
      </c>
      <c r="Q364" s="113">
        <f t="shared" si="177"/>
        <v>0</v>
      </c>
      <c r="R364" s="113">
        <f t="shared" si="177"/>
        <v>0</v>
      </c>
    </row>
    <row r="365" spans="1:18" s="22" customFormat="1" ht="27.75" customHeight="1" hidden="1">
      <c r="A365" s="5"/>
      <c r="B365" s="5"/>
      <c r="C365" s="100" t="s">
        <v>336</v>
      </c>
      <c r="D365" s="50"/>
      <c r="E365" s="103" t="s">
        <v>134</v>
      </c>
      <c r="F365" s="97">
        <f>F366+F369+F372</f>
        <v>6500</v>
      </c>
      <c r="G365" s="97">
        <f aca="true" t="shared" si="178" ref="G365:R365">G366+G369+G372</f>
        <v>6500</v>
      </c>
      <c r="H365" s="97">
        <f t="shared" si="178"/>
        <v>0</v>
      </c>
      <c r="I365" s="97">
        <f t="shared" si="178"/>
        <v>0</v>
      </c>
      <c r="J365" s="97">
        <f t="shared" si="178"/>
        <v>0</v>
      </c>
      <c r="K365" s="97">
        <f t="shared" si="178"/>
        <v>0</v>
      </c>
      <c r="L365" s="97">
        <f t="shared" si="178"/>
        <v>0</v>
      </c>
      <c r="M365" s="114">
        <f t="shared" si="178"/>
        <v>0</v>
      </c>
      <c r="N365" s="97">
        <f t="shared" si="178"/>
        <v>0</v>
      </c>
      <c r="O365" s="140">
        <f t="shared" si="178"/>
        <v>0</v>
      </c>
      <c r="P365" s="97">
        <f t="shared" si="178"/>
        <v>0</v>
      </c>
      <c r="Q365" s="97">
        <f t="shared" si="178"/>
        <v>0</v>
      </c>
      <c r="R365" s="97">
        <f t="shared" si="178"/>
        <v>0</v>
      </c>
    </row>
    <row r="366" spans="1:18" s="22" customFormat="1" ht="77.25" customHeight="1" hidden="1">
      <c r="A366" s="17"/>
      <c r="B366" s="17"/>
      <c r="C366" s="85" t="s">
        <v>337</v>
      </c>
      <c r="D366" s="50"/>
      <c r="E366" s="101" t="s">
        <v>339</v>
      </c>
      <c r="F366" s="97">
        <f>F367</f>
        <v>0</v>
      </c>
      <c r="G366" s="97">
        <f aca="true" t="shared" si="179" ref="G366:R367">G367</f>
        <v>0</v>
      </c>
      <c r="H366" s="97">
        <f t="shared" si="179"/>
        <v>0</v>
      </c>
      <c r="I366" s="97">
        <f t="shared" si="179"/>
        <v>0</v>
      </c>
      <c r="J366" s="97">
        <f t="shared" si="179"/>
        <v>0</v>
      </c>
      <c r="K366" s="97">
        <f t="shared" si="179"/>
        <v>0</v>
      </c>
      <c r="L366" s="97">
        <f t="shared" si="179"/>
        <v>0</v>
      </c>
      <c r="M366" s="114">
        <f t="shared" si="179"/>
        <v>0</v>
      </c>
      <c r="N366" s="97">
        <f t="shared" si="179"/>
        <v>0</v>
      </c>
      <c r="O366" s="140">
        <f t="shared" si="179"/>
        <v>0</v>
      </c>
      <c r="P366" s="97">
        <f t="shared" si="179"/>
        <v>0</v>
      </c>
      <c r="Q366" s="97">
        <f t="shared" si="179"/>
        <v>0</v>
      </c>
      <c r="R366" s="97">
        <f t="shared" si="179"/>
        <v>0</v>
      </c>
    </row>
    <row r="367" spans="1:18" s="22" customFormat="1" ht="42" customHeight="1" hidden="1">
      <c r="A367" s="5"/>
      <c r="B367" s="5"/>
      <c r="C367" s="85" t="s">
        <v>338</v>
      </c>
      <c r="D367" s="50"/>
      <c r="E367" s="101" t="s">
        <v>340</v>
      </c>
      <c r="F367" s="97">
        <f>F368</f>
        <v>0</v>
      </c>
      <c r="G367" s="97">
        <f t="shared" si="179"/>
        <v>0</v>
      </c>
      <c r="H367" s="97">
        <f t="shared" si="179"/>
        <v>0</v>
      </c>
      <c r="I367" s="97">
        <f t="shared" si="179"/>
        <v>0</v>
      </c>
      <c r="J367" s="97">
        <f t="shared" si="179"/>
        <v>0</v>
      </c>
      <c r="K367" s="97">
        <f t="shared" si="179"/>
        <v>0</v>
      </c>
      <c r="L367" s="97">
        <f t="shared" si="179"/>
        <v>0</v>
      </c>
      <c r="M367" s="114">
        <f t="shared" si="179"/>
        <v>0</v>
      </c>
      <c r="N367" s="97">
        <f t="shared" si="179"/>
        <v>0</v>
      </c>
      <c r="O367" s="140">
        <f t="shared" si="179"/>
        <v>0</v>
      </c>
      <c r="P367" s="97">
        <f t="shared" si="179"/>
        <v>0</v>
      </c>
      <c r="Q367" s="97">
        <f t="shared" si="179"/>
        <v>0</v>
      </c>
      <c r="R367" s="97">
        <f t="shared" si="179"/>
        <v>0</v>
      </c>
    </row>
    <row r="368" spans="1:18" s="22" customFormat="1" ht="38.25" hidden="1">
      <c r="A368" s="5"/>
      <c r="B368" s="5"/>
      <c r="C368" s="85"/>
      <c r="D368" s="50" t="s">
        <v>10</v>
      </c>
      <c r="E368" s="134" t="s">
        <v>102</v>
      </c>
      <c r="F368" s="97">
        <v>0</v>
      </c>
      <c r="G368" s="111">
        <f>F368+SUM(H368:R368)</f>
        <v>0</v>
      </c>
      <c r="H368" s="87"/>
      <c r="I368" s="87"/>
      <c r="J368" s="88"/>
      <c r="K368" s="88"/>
      <c r="L368" s="87"/>
      <c r="M368" s="89"/>
      <c r="N368" s="87"/>
      <c r="O368" s="62"/>
      <c r="P368" s="87"/>
      <c r="Q368" s="87"/>
      <c r="R368" s="87"/>
    </row>
    <row r="369" spans="1:18" s="22" customFormat="1" ht="38.25" hidden="1">
      <c r="A369" s="5"/>
      <c r="B369" s="5"/>
      <c r="C369" s="85" t="s">
        <v>343</v>
      </c>
      <c r="D369" s="50"/>
      <c r="E369" s="101" t="s">
        <v>345</v>
      </c>
      <c r="F369" s="97">
        <f>F370</f>
        <v>0</v>
      </c>
      <c r="G369" s="97">
        <f aca="true" t="shared" si="180" ref="G369:R370">G370</f>
        <v>0</v>
      </c>
      <c r="H369" s="97">
        <f t="shared" si="180"/>
        <v>0</v>
      </c>
      <c r="I369" s="97">
        <f t="shared" si="180"/>
        <v>0</v>
      </c>
      <c r="J369" s="97">
        <f t="shared" si="180"/>
        <v>0</v>
      </c>
      <c r="K369" s="97">
        <f t="shared" si="180"/>
        <v>0</v>
      </c>
      <c r="L369" s="97">
        <f t="shared" si="180"/>
        <v>0</v>
      </c>
      <c r="M369" s="114">
        <f t="shared" si="180"/>
        <v>0</v>
      </c>
      <c r="N369" s="97">
        <f t="shared" si="180"/>
        <v>0</v>
      </c>
      <c r="O369" s="140">
        <f t="shared" si="180"/>
        <v>0</v>
      </c>
      <c r="P369" s="97">
        <f t="shared" si="180"/>
        <v>0</v>
      </c>
      <c r="Q369" s="97">
        <f t="shared" si="180"/>
        <v>0</v>
      </c>
      <c r="R369" s="97">
        <f t="shared" si="180"/>
        <v>0</v>
      </c>
    </row>
    <row r="370" spans="1:18" s="22" customFormat="1" ht="25.5" hidden="1">
      <c r="A370" s="5"/>
      <c r="B370" s="5"/>
      <c r="C370" s="85" t="s">
        <v>344</v>
      </c>
      <c r="D370" s="50"/>
      <c r="E370" s="101" t="s">
        <v>340</v>
      </c>
      <c r="F370" s="97">
        <f>F371</f>
        <v>0</v>
      </c>
      <c r="G370" s="97">
        <f t="shared" si="180"/>
        <v>0</v>
      </c>
      <c r="H370" s="97">
        <f t="shared" si="180"/>
        <v>0</v>
      </c>
      <c r="I370" s="97">
        <f t="shared" si="180"/>
        <v>0</v>
      </c>
      <c r="J370" s="97">
        <f t="shared" si="180"/>
        <v>0</v>
      </c>
      <c r="K370" s="97">
        <f t="shared" si="180"/>
        <v>0</v>
      </c>
      <c r="L370" s="97">
        <f t="shared" si="180"/>
        <v>0</v>
      </c>
      <c r="M370" s="114">
        <f t="shared" si="180"/>
        <v>0</v>
      </c>
      <c r="N370" s="97">
        <f t="shared" si="180"/>
        <v>0</v>
      </c>
      <c r="O370" s="140">
        <f t="shared" si="180"/>
        <v>0</v>
      </c>
      <c r="P370" s="97">
        <f t="shared" si="180"/>
        <v>0</v>
      </c>
      <c r="Q370" s="97">
        <f t="shared" si="180"/>
        <v>0</v>
      </c>
      <c r="R370" s="97">
        <f t="shared" si="180"/>
        <v>0</v>
      </c>
    </row>
    <row r="371" spans="1:18" s="22" customFormat="1" ht="38.25" hidden="1">
      <c r="A371" s="5"/>
      <c r="B371" s="5"/>
      <c r="C371" s="85"/>
      <c r="D371" s="50" t="s">
        <v>10</v>
      </c>
      <c r="E371" s="93" t="s">
        <v>102</v>
      </c>
      <c r="F371" s="97"/>
      <c r="G371" s="111">
        <f>F371+SUM(H371:R371)</f>
        <v>0</v>
      </c>
      <c r="H371" s="87"/>
      <c r="I371" s="87"/>
      <c r="J371" s="88"/>
      <c r="K371" s="88"/>
      <c r="L371" s="87"/>
      <c r="M371" s="89"/>
      <c r="N371" s="87"/>
      <c r="O371" s="62"/>
      <c r="P371" s="87"/>
      <c r="Q371" s="87"/>
      <c r="R371" s="87"/>
    </row>
    <row r="372" spans="1:18" s="22" customFormat="1" ht="51" hidden="1">
      <c r="A372" s="5"/>
      <c r="B372" s="5"/>
      <c r="C372" s="85" t="s">
        <v>554</v>
      </c>
      <c r="D372" s="50"/>
      <c r="E372" s="93" t="s">
        <v>590</v>
      </c>
      <c r="F372" s="97">
        <f>F373</f>
        <v>6500</v>
      </c>
      <c r="G372" s="97">
        <f aca="true" t="shared" si="181" ref="G372:R373">G373</f>
        <v>6500</v>
      </c>
      <c r="H372" s="97">
        <f t="shared" si="181"/>
        <v>0</v>
      </c>
      <c r="I372" s="97">
        <f t="shared" si="181"/>
        <v>0</v>
      </c>
      <c r="J372" s="97">
        <f t="shared" si="181"/>
        <v>0</v>
      </c>
      <c r="K372" s="97">
        <f t="shared" si="181"/>
        <v>0</v>
      </c>
      <c r="L372" s="97">
        <f t="shared" si="181"/>
        <v>0</v>
      </c>
      <c r="M372" s="114">
        <f t="shared" si="181"/>
        <v>0</v>
      </c>
      <c r="N372" s="97">
        <f t="shared" si="181"/>
        <v>0</v>
      </c>
      <c r="O372" s="140">
        <f t="shared" si="181"/>
        <v>0</v>
      </c>
      <c r="P372" s="97">
        <f t="shared" si="181"/>
        <v>0</v>
      </c>
      <c r="Q372" s="97">
        <f t="shared" si="181"/>
        <v>0</v>
      </c>
      <c r="R372" s="97">
        <f t="shared" si="181"/>
        <v>0</v>
      </c>
    </row>
    <row r="373" spans="1:18" s="22" customFormat="1" ht="25.5" hidden="1">
      <c r="A373" s="5"/>
      <c r="B373" s="5"/>
      <c r="C373" s="85" t="s">
        <v>555</v>
      </c>
      <c r="D373" s="50"/>
      <c r="E373" s="93" t="s">
        <v>340</v>
      </c>
      <c r="F373" s="97">
        <f>F374</f>
        <v>6500</v>
      </c>
      <c r="G373" s="97">
        <f t="shared" si="181"/>
        <v>6500</v>
      </c>
      <c r="H373" s="97">
        <f t="shared" si="181"/>
        <v>0</v>
      </c>
      <c r="I373" s="97">
        <f t="shared" si="181"/>
        <v>0</v>
      </c>
      <c r="J373" s="97">
        <f t="shared" si="181"/>
        <v>0</v>
      </c>
      <c r="K373" s="97">
        <f t="shared" si="181"/>
        <v>0</v>
      </c>
      <c r="L373" s="97">
        <f t="shared" si="181"/>
        <v>0</v>
      </c>
      <c r="M373" s="114">
        <f t="shared" si="181"/>
        <v>0</v>
      </c>
      <c r="N373" s="97">
        <f t="shared" si="181"/>
        <v>0</v>
      </c>
      <c r="O373" s="140">
        <f t="shared" si="181"/>
        <v>0</v>
      </c>
      <c r="P373" s="97">
        <f t="shared" si="181"/>
        <v>0</v>
      </c>
      <c r="Q373" s="97">
        <f t="shared" si="181"/>
        <v>0</v>
      </c>
      <c r="R373" s="97">
        <f t="shared" si="181"/>
        <v>0</v>
      </c>
    </row>
    <row r="374" spans="1:18" s="22" customFormat="1" ht="38.25" hidden="1">
      <c r="A374" s="5"/>
      <c r="B374" s="5"/>
      <c r="C374" s="85"/>
      <c r="D374" s="50" t="s">
        <v>10</v>
      </c>
      <c r="E374" s="93" t="s">
        <v>102</v>
      </c>
      <c r="F374" s="97">
        <v>6500</v>
      </c>
      <c r="G374" s="111">
        <f>F374+SUM(H374:R374)</f>
        <v>6500</v>
      </c>
      <c r="H374" s="87"/>
      <c r="I374" s="87"/>
      <c r="J374" s="88"/>
      <c r="K374" s="88"/>
      <c r="L374" s="87"/>
      <c r="M374" s="89"/>
      <c r="N374" s="87"/>
      <c r="O374" s="62"/>
      <c r="P374" s="87"/>
      <c r="Q374" s="87"/>
      <c r="R374" s="87"/>
    </row>
    <row r="375" spans="1:18" s="22" customFormat="1" ht="38.25" hidden="1">
      <c r="A375" s="5"/>
      <c r="B375" s="5"/>
      <c r="C375" s="100" t="s">
        <v>349</v>
      </c>
      <c r="D375" s="50"/>
      <c r="E375" s="103" t="s">
        <v>135</v>
      </c>
      <c r="F375" s="97">
        <f>F376</f>
        <v>0</v>
      </c>
      <c r="G375" s="97">
        <f aca="true" t="shared" si="182" ref="G375:R377">G376</f>
        <v>28080</v>
      </c>
      <c r="H375" s="97">
        <f t="shared" si="182"/>
        <v>0</v>
      </c>
      <c r="I375" s="97">
        <f t="shared" si="182"/>
        <v>28080</v>
      </c>
      <c r="J375" s="97">
        <f t="shared" si="182"/>
        <v>0</v>
      </c>
      <c r="K375" s="97">
        <f t="shared" si="182"/>
        <v>0</v>
      </c>
      <c r="L375" s="97">
        <f t="shared" si="182"/>
        <v>0</v>
      </c>
      <c r="M375" s="114">
        <f t="shared" si="182"/>
        <v>0</v>
      </c>
      <c r="N375" s="97">
        <f t="shared" si="182"/>
        <v>0</v>
      </c>
      <c r="O375" s="140">
        <f t="shared" si="182"/>
        <v>0</v>
      </c>
      <c r="P375" s="97">
        <f t="shared" si="182"/>
        <v>0</v>
      </c>
      <c r="Q375" s="97">
        <f t="shared" si="182"/>
        <v>0</v>
      </c>
      <c r="R375" s="97">
        <f t="shared" si="182"/>
        <v>0</v>
      </c>
    </row>
    <row r="376" spans="1:18" s="22" customFormat="1" ht="63.75" hidden="1">
      <c r="A376" s="5"/>
      <c r="B376" s="5"/>
      <c r="C376" s="85" t="s">
        <v>350</v>
      </c>
      <c r="D376" s="50"/>
      <c r="E376" s="101" t="s">
        <v>352</v>
      </c>
      <c r="F376" s="97">
        <f>F377</f>
        <v>0</v>
      </c>
      <c r="G376" s="97">
        <f t="shared" si="182"/>
        <v>28080</v>
      </c>
      <c r="H376" s="97">
        <f t="shared" si="182"/>
        <v>0</v>
      </c>
      <c r="I376" s="97">
        <f t="shared" si="182"/>
        <v>28080</v>
      </c>
      <c r="J376" s="97">
        <f t="shared" si="182"/>
        <v>0</v>
      </c>
      <c r="K376" s="97">
        <f t="shared" si="182"/>
        <v>0</v>
      </c>
      <c r="L376" s="97">
        <f t="shared" si="182"/>
        <v>0</v>
      </c>
      <c r="M376" s="114">
        <f t="shared" si="182"/>
        <v>0</v>
      </c>
      <c r="N376" s="97">
        <f t="shared" si="182"/>
        <v>0</v>
      </c>
      <c r="O376" s="140">
        <f t="shared" si="182"/>
        <v>0</v>
      </c>
      <c r="P376" s="97">
        <f t="shared" si="182"/>
        <v>0</v>
      </c>
      <c r="Q376" s="97">
        <f t="shared" si="182"/>
        <v>0</v>
      </c>
      <c r="R376" s="97">
        <f t="shared" si="182"/>
        <v>0</v>
      </c>
    </row>
    <row r="377" spans="1:18" s="22" customFormat="1" ht="51" hidden="1">
      <c r="A377" s="5"/>
      <c r="B377" s="5"/>
      <c r="C377" s="85" t="s">
        <v>594</v>
      </c>
      <c r="D377" s="50"/>
      <c r="E377" s="101" t="s">
        <v>159</v>
      </c>
      <c r="F377" s="97">
        <f>F378</f>
        <v>0</v>
      </c>
      <c r="G377" s="97">
        <f t="shared" si="182"/>
        <v>28080</v>
      </c>
      <c r="H377" s="97">
        <f t="shared" si="182"/>
        <v>0</v>
      </c>
      <c r="I377" s="97">
        <f t="shared" si="182"/>
        <v>28080</v>
      </c>
      <c r="J377" s="97">
        <f t="shared" si="182"/>
        <v>0</v>
      </c>
      <c r="K377" s="97">
        <f t="shared" si="182"/>
        <v>0</v>
      </c>
      <c r="L377" s="97">
        <f t="shared" si="182"/>
        <v>0</v>
      </c>
      <c r="M377" s="114">
        <f t="shared" si="182"/>
        <v>0</v>
      </c>
      <c r="N377" s="97">
        <f t="shared" si="182"/>
        <v>0</v>
      </c>
      <c r="O377" s="140">
        <f t="shared" si="182"/>
        <v>0</v>
      </c>
      <c r="P377" s="97">
        <f t="shared" si="182"/>
        <v>0</v>
      </c>
      <c r="Q377" s="97">
        <f t="shared" si="182"/>
        <v>0</v>
      </c>
      <c r="R377" s="97">
        <f t="shared" si="182"/>
        <v>0</v>
      </c>
    </row>
    <row r="378" spans="1:18" s="22" customFormat="1" ht="38.25" hidden="1">
      <c r="A378" s="5"/>
      <c r="B378" s="5"/>
      <c r="C378" s="85"/>
      <c r="D378" s="50" t="s">
        <v>10</v>
      </c>
      <c r="E378" s="93" t="s">
        <v>102</v>
      </c>
      <c r="F378" s="97"/>
      <c r="G378" s="111">
        <f>F378+SUM(H378:R378)</f>
        <v>28080</v>
      </c>
      <c r="H378" s="87"/>
      <c r="I378" s="87">
        <f>1080+27000</f>
        <v>28080</v>
      </c>
      <c r="J378" s="88"/>
      <c r="K378" s="88"/>
      <c r="L378" s="87"/>
      <c r="M378" s="89"/>
      <c r="N378" s="87"/>
      <c r="O378" s="62"/>
      <c r="P378" s="87"/>
      <c r="Q378" s="87"/>
      <c r="R378" s="87"/>
    </row>
    <row r="379" spans="1:19" s="22" customFormat="1" ht="53.25" customHeight="1" hidden="1">
      <c r="A379" s="5"/>
      <c r="B379" s="5"/>
      <c r="C379" s="82" t="s">
        <v>367</v>
      </c>
      <c r="D379" s="11"/>
      <c r="E379" s="102" t="s">
        <v>137</v>
      </c>
      <c r="F379" s="113">
        <f>F380</f>
        <v>300</v>
      </c>
      <c r="G379" s="113">
        <f aca="true" t="shared" si="183" ref="G379:R382">G380</f>
        <v>300</v>
      </c>
      <c r="H379" s="91">
        <f t="shared" si="183"/>
        <v>0</v>
      </c>
      <c r="I379" s="91">
        <f t="shared" si="183"/>
        <v>0</v>
      </c>
      <c r="J379" s="91">
        <f t="shared" si="183"/>
        <v>0</v>
      </c>
      <c r="K379" s="91">
        <f t="shared" si="183"/>
        <v>0</v>
      </c>
      <c r="L379" s="91">
        <f t="shared" si="183"/>
        <v>0</v>
      </c>
      <c r="M379" s="95">
        <f t="shared" si="183"/>
        <v>0</v>
      </c>
      <c r="N379" s="91">
        <f t="shared" si="183"/>
        <v>0</v>
      </c>
      <c r="O379" s="61">
        <f t="shared" si="183"/>
        <v>0</v>
      </c>
      <c r="P379" s="91">
        <f t="shared" si="183"/>
        <v>0</v>
      </c>
      <c r="Q379" s="91">
        <f t="shared" si="183"/>
        <v>0</v>
      </c>
      <c r="R379" s="91">
        <f t="shared" si="183"/>
        <v>0</v>
      </c>
      <c r="S379" s="23"/>
    </row>
    <row r="380" spans="1:19" s="22" customFormat="1" ht="25.5" hidden="1">
      <c r="A380" s="5"/>
      <c r="B380" s="5"/>
      <c r="C380" s="100" t="s">
        <v>376</v>
      </c>
      <c r="D380" s="117"/>
      <c r="E380" s="128" t="s">
        <v>156</v>
      </c>
      <c r="F380" s="111">
        <f>F381</f>
        <v>300</v>
      </c>
      <c r="G380" s="111">
        <f t="shared" si="183"/>
        <v>300</v>
      </c>
      <c r="H380" s="83">
        <f t="shared" si="183"/>
        <v>0</v>
      </c>
      <c r="I380" s="83">
        <f t="shared" si="183"/>
        <v>0</v>
      </c>
      <c r="J380" s="83">
        <f t="shared" si="183"/>
        <v>0</v>
      </c>
      <c r="K380" s="83">
        <f t="shared" si="183"/>
        <v>0</v>
      </c>
      <c r="L380" s="83">
        <f t="shared" si="183"/>
        <v>0</v>
      </c>
      <c r="M380" s="96">
        <f t="shared" si="183"/>
        <v>0</v>
      </c>
      <c r="N380" s="83">
        <f t="shared" si="183"/>
        <v>0</v>
      </c>
      <c r="O380" s="226">
        <f t="shared" si="183"/>
        <v>0</v>
      </c>
      <c r="P380" s="83">
        <f t="shared" si="183"/>
        <v>0</v>
      </c>
      <c r="Q380" s="83">
        <f t="shared" si="183"/>
        <v>0</v>
      </c>
      <c r="R380" s="83">
        <f t="shared" si="183"/>
        <v>0</v>
      </c>
      <c r="S380" s="23"/>
    </row>
    <row r="381" spans="1:19" s="22" customFormat="1" ht="25.5" hidden="1">
      <c r="A381" s="5"/>
      <c r="B381" s="5"/>
      <c r="C381" s="85" t="s">
        <v>377</v>
      </c>
      <c r="D381" s="50"/>
      <c r="E381" s="86" t="s">
        <v>379</v>
      </c>
      <c r="F381" s="111">
        <f>F382</f>
        <v>300</v>
      </c>
      <c r="G381" s="111">
        <f t="shared" si="183"/>
        <v>300</v>
      </c>
      <c r="H381" s="83">
        <f t="shared" si="183"/>
        <v>0</v>
      </c>
      <c r="I381" s="83">
        <f t="shared" si="183"/>
        <v>0</v>
      </c>
      <c r="J381" s="83">
        <f t="shared" si="183"/>
        <v>0</v>
      </c>
      <c r="K381" s="83">
        <f t="shared" si="183"/>
        <v>0</v>
      </c>
      <c r="L381" s="83">
        <f t="shared" si="183"/>
        <v>0</v>
      </c>
      <c r="M381" s="96">
        <f t="shared" si="183"/>
        <v>0</v>
      </c>
      <c r="N381" s="83">
        <f t="shared" si="183"/>
        <v>0</v>
      </c>
      <c r="O381" s="226">
        <f t="shared" si="183"/>
        <v>0</v>
      </c>
      <c r="P381" s="83">
        <f t="shared" si="183"/>
        <v>0</v>
      </c>
      <c r="Q381" s="83">
        <f t="shared" si="183"/>
        <v>0</v>
      </c>
      <c r="R381" s="83">
        <f t="shared" si="183"/>
        <v>0</v>
      </c>
      <c r="S381" s="23"/>
    </row>
    <row r="382" spans="1:19" s="22" customFormat="1" ht="12.75" hidden="1">
      <c r="A382" s="5"/>
      <c r="B382" s="5"/>
      <c r="C382" s="85" t="s">
        <v>378</v>
      </c>
      <c r="D382" s="50"/>
      <c r="E382" s="86" t="s">
        <v>380</v>
      </c>
      <c r="F382" s="111">
        <f>F383</f>
        <v>300</v>
      </c>
      <c r="G382" s="111">
        <f t="shared" si="183"/>
        <v>300</v>
      </c>
      <c r="H382" s="83">
        <f t="shared" si="183"/>
        <v>0</v>
      </c>
      <c r="I382" s="83">
        <f t="shared" si="183"/>
        <v>0</v>
      </c>
      <c r="J382" s="83">
        <f t="shared" si="183"/>
        <v>0</v>
      </c>
      <c r="K382" s="83">
        <f t="shared" si="183"/>
        <v>0</v>
      </c>
      <c r="L382" s="83">
        <f t="shared" si="183"/>
        <v>0</v>
      </c>
      <c r="M382" s="96">
        <f t="shared" si="183"/>
        <v>0</v>
      </c>
      <c r="N382" s="83">
        <f t="shared" si="183"/>
        <v>0</v>
      </c>
      <c r="O382" s="226">
        <f t="shared" si="183"/>
        <v>0</v>
      </c>
      <c r="P382" s="83">
        <f t="shared" si="183"/>
        <v>0</v>
      </c>
      <c r="Q382" s="83">
        <f t="shared" si="183"/>
        <v>0</v>
      </c>
      <c r="R382" s="83">
        <f t="shared" si="183"/>
        <v>0</v>
      </c>
      <c r="S382" s="23"/>
    </row>
    <row r="383" spans="1:19" s="22" customFormat="1" ht="25.5" hidden="1">
      <c r="A383" s="5"/>
      <c r="B383" s="5"/>
      <c r="C383" s="85"/>
      <c r="D383" s="50" t="s">
        <v>3</v>
      </c>
      <c r="E383" s="86" t="s">
        <v>98</v>
      </c>
      <c r="F383" s="111">
        <v>300</v>
      </c>
      <c r="G383" s="111">
        <f>F383+SUM(H383:R383)</f>
        <v>300</v>
      </c>
      <c r="H383" s="83"/>
      <c r="I383" s="83"/>
      <c r="J383" s="84"/>
      <c r="K383" s="84"/>
      <c r="L383" s="83"/>
      <c r="M383" s="96"/>
      <c r="N383" s="83"/>
      <c r="O383" s="226"/>
      <c r="P383" s="83"/>
      <c r="Q383" s="83"/>
      <c r="R383" s="83"/>
      <c r="S383" s="23"/>
    </row>
    <row r="384" spans="1:18" s="23" customFormat="1" ht="12.75" hidden="1">
      <c r="A384" s="17"/>
      <c r="B384" s="17"/>
      <c r="C384" s="82" t="s">
        <v>421</v>
      </c>
      <c r="D384" s="11"/>
      <c r="E384" s="79" t="s">
        <v>144</v>
      </c>
      <c r="F384" s="113">
        <f>F385</f>
        <v>0</v>
      </c>
      <c r="G384" s="113">
        <f aca="true" t="shared" si="184" ref="G384:R385">G385</f>
        <v>0</v>
      </c>
      <c r="H384" s="91">
        <f t="shared" si="184"/>
        <v>0</v>
      </c>
      <c r="I384" s="91">
        <f t="shared" si="184"/>
        <v>0</v>
      </c>
      <c r="J384" s="91">
        <f t="shared" si="184"/>
        <v>0</v>
      </c>
      <c r="K384" s="91">
        <f t="shared" si="184"/>
        <v>0</v>
      </c>
      <c r="L384" s="91">
        <f t="shared" si="184"/>
        <v>0</v>
      </c>
      <c r="M384" s="95">
        <f t="shared" si="184"/>
        <v>0</v>
      </c>
      <c r="N384" s="91">
        <f t="shared" si="184"/>
        <v>0</v>
      </c>
      <c r="O384" s="61">
        <f t="shared" si="184"/>
        <v>0</v>
      </c>
      <c r="P384" s="91">
        <f t="shared" si="184"/>
        <v>0</v>
      </c>
      <c r="Q384" s="91">
        <f t="shared" si="184"/>
        <v>0</v>
      </c>
      <c r="R384" s="91">
        <f t="shared" si="184"/>
        <v>0</v>
      </c>
    </row>
    <row r="385" spans="1:18" s="23" customFormat="1" ht="38.25" hidden="1">
      <c r="A385" s="17"/>
      <c r="B385" s="17"/>
      <c r="C385" s="85" t="s">
        <v>422</v>
      </c>
      <c r="D385" s="50"/>
      <c r="E385" s="72" t="s">
        <v>145</v>
      </c>
      <c r="F385" s="97">
        <f>F386</f>
        <v>0</v>
      </c>
      <c r="G385" s="97">
        <f t="shared" si="184"/>
        <v>0</v>
      </c>
      <c r="H385" s="87">
        <f t="shared" si="184"/>
        <v>0</v>
      </c>
      <c r="I385" s="87">
        <f t="shared" si="184"/>
        <v>0</v>
      </c>
      <c r="J385" s="87">
        <f t="shared" si="184"/>
        <v>0</v>
      </c>
      <c r="K385" s="87">
        <f t="shared" si="184"/>
        <v>0</v>
      </c>
      <c r="L385" s="87">
        <f t="shared" si="184"/>
        <v>0</v>
      </c>
      <c r="M385" s="89">
        <f t="shared" si="184"/>
        <v>0</v>
      </c>
      <c r="N385" s="87">
        <f t="shared" si="184"/>
        <v>0</v>
      </c>
      <c r="O385" s="62">
        <f t="shared" si="184"/>
        <v>0</v>
      </c>
      <c r="P385" s="87">
        <f t="shared" si="184"/>
        <v>0</v>
      </c>
      <c r="Q385" s="87">
        <f t="shared" si="184"/>
        <v>0</v>
      </c>
      <c r="R385" s="87">
        <f t="shared" si="184"/>
        <v>0</v>
      </c>
    </row>
    <row r="386" spans="1:18" s="23" customFormat="1" ht="12.75" hidden="1">
      <c r="A386" s="17"/>
      <c r="B386" s="17"/>
      <c r="C386" s="85"/>
      <c r="D386" s="50" t="s">
        <v>4</v>
      </c>
      <c r="E386" s="86" t="s">
        <v>5</v>
      </c>
      <c r="F386" s="97"/>
      <c r="G386" s="111">
        <f>F386+SUM(H386:R386)</f>
        <v>0</v>
      </c>
      <c r="H386" s="87"/>
      <c r="I386" s="87"/>
      <c r="J386" s="88"/>
      <c r="K386" s="88"/>
      <c r="L386" s="87"/>
      <c r="M386" s="89"/>
      <c r="N386" s="87"/>
      <c r="O386" s="62"/>
      <c r="P386" s="87"/>
      <c r="Q386" s="87"/>
      <c r="R386" s="87"/>
    </row>
    <row r="387" spans="1:19" s="22" customFormat="1" ht="12.75" hidden="1">
      <c r="A387" s="5"/>
      <c r="B387" s="178" t="s">
        <v>78</v>
      </c>
      <c r="C387" s="174"/>
      <c r="D387" s="174"/>
      <c r="E387" s="175" t="s">
        <v>79</v>
      </c>
      <c r="F387" s="145">
        <f aca="true" t="shared" si="185" ref="F387:R387">F388+F393+F408</f>
        <v>25140.5</v>
      </c>
      <c r="G387" s="145">
        <f t="shared" si="185"/>
        <v>25802.04152</v>
      </c>
      <c r="H387" s="145">
        <f t="shared" si="185"/>
        <v>-135</v>
      </c>
      <c r="I387" s="145">
        <f t="shared" si="185"/>
        <v>815.96856</v>
      </c>
      <c r="J387" s="145">
        <f t="shared" si="185"/>
        <v>-19.42704</v>
      </c>
      <c r="K387" s="145">
        <f t="shared" si="185"/>
        <v>0</v>
      </c>
      <c r="L387" s="145">
        <f t="shared" si="185"/>
        <v>0</v>
      </c>
      <c r="M387" s="155">
        <f t="shared" si="185"/>
        <v>0</v>
      </c>
      <c r="N387" s="145">
        <f t="shared" si="185"/>
        <v>0</v>
      </c>
      <c r="O387" s="220">
        <f t="shared" si="185"/>
        <v>0</v>
      </c>
      <c r="P387" s="145">
        <f t="shared" si="185"/>
        <v>0</v>
      </c>
      <c r="Q387" s="145">
        <f t="shared" si="185"/>
        <v>0</v>
      </c>
      <c r="R387" s="145">
        <f t="shared" si="185"/>
        <v>0</v>
      </c>
      <c r="S387" s="23"/>
    </row>
    <row r="388" spans="1:18" s="23" customFormat="1" ht="38.25" hidden="1">
      <c r="A388" s="17"/>
      <c r="B388" s="176"/>
      <c r="C388" s="177" t="s">
        <v>201</v>
      </c>
      <c r="D388" s="178"/>
      <c r="E388" s="179" t="s">
        <v>114</v>
      </c>
      <c r="F388" s="113">
        <f>F389</f>
        <v>303</v>
      </c>
      <c r="G388" s="113">
        <f aca="true" t="shared" si="186" ref="G388:R388">G389</f>
        <v>303</v>
      </c>
      <c r="H388" s="113">
        <f t="shared" si="186"/>
        <v>0</v>
      </c>
      <c r="I388" s="113">
        <f t="shared" si="186"/>
        <v>0</v>
      </c>
      <c r="J388" s="113">
        <f t="shared" si="186"/>
        <v>0</v>
      </c>
      <c r="K388" s="113">
        <f t="shared" si="186"/>
        <v>0</v>
      </c>
      <c r="L388" s="113">
        <f t="shared" si="186"/>
        <v>0</v>
      </c>
      <c r="M388" s="165">
        <f t="shared" si="186"/>
        <v>0</v>
      </c>
      <c r="N388" s="113">
        <f t="shared" si="186"/>
        <v>0</v>
      </c>
      <c r="O388" s="219">
        <f t="shared" si="186"/>
        <v>0</v>
      </c>
      <c r="P388" s="113">
        <f t="shared" si="186"/>
        <v>0</v>
      </c>
      <c r="Q388" s="113">
        <f t="shared" si="186"/>
        <v>0</v>
      </c>
      <c r="R388" s="113">
        <f t="shared" si="186"/>
        <v>0</v>
      </c>
    </row>
    <row r="389" spans="1:18" s="23" customFormat="1" ht="25.5" hidden="1">
      <c r="A389" s="17"/>
      <c r="B389" s="176"/>
      <c r="C389" s="180" t="s">
        <v>215</v>
      </c>
      <c r="D389" s="132"/>
      <c r="E389" s="129" t="s">
        <v>115</v>
      </c>
      <c r="F389" s="97">
        <f>F390</f>
        <v>303</v>
      </c>
      <c r="G389" s="97">
        <f aca="true" t="shared" si="187" ref="G389:R391">G390</f>
        <v>303</v>
      </c>
      <c r="H389" s="87">
        <f t="shared" si="187"/>
        <v>0</v>
      </c>
      <c r="I389" s="87">
        <f t="shared" si="187"/>
        <v>0</v>
      </c>
      <c r="J389" s="87">
        <f t="shared" si="187"/>
        <v>0</v>
      </c>
      <c r="K389" s="87">
        <f t="shared" si="187"/>
        <v>0</v>
      </c>
      <c r="L389" s="87">
        <f t="shared" si="187"/>
        <v>0</v>
      </c>
      <c r="M389" s="89">
        <f t="shared" si="187"/>
        <v>0</v>
      </c>
      <c r="N389" s="87">
        <f t="shared" si="187"/>
        <v>0</v>
      </c>
      <c r="O389" s="62">
        <f t="shared" si="187"/>
        <v>0</v>
      </c>
      <c r="P389" s="87">
        <f t="shared" si="187"/>
        <v>0</v>
      </c>
      <c r="Q389" s="87">
        <f t="shared" si="187"/>
        <v>0</v>
      </c>
      <c r="R389" s="87">
        <f t="shared" si="187"/>
        <v>0</v>
      </c>
    </row>
    <row r="390" spans="1:18" s="23" customFormat="1" ht="38.25" hidden="1">
      <c r="A390" s="17"/>
      <c r="B390" s="176"/>
      <c r="C390" s="132" t="s">
        <v>216</v>
      </c>
      <c r="D390" s="132"/>
      <c r="E390" s="130" t="s">
        <v>217</v>
      </c>
      <c r="F390" s="97">
        <f>F391</f>
        <v>303</v>
      </c>
      <c r="G390" s="97">
        <f t="shared" si="187"/>
        <v>303</v>
      </c>
      <c r="H390" s="87">
        <f t="shared" si="187"/>
        <v>0</v>
      </c>
      <c r="I390" s="87">
        <f t="shared" si="187"/>
        <v>0</v>
      </c>
      <c r="J390" s="87">
        <f t="shared" si="187"/>
        <v>0</v>
      </c>
      <c r="K390" s="87">
        <f t="shared" si="187"/>
        <v>0</v>
      </c>
      <c r="L390" s="87">
        <f t="shared" si="187"/>
        <v>0</v>
      </c>
      <c r="M390" s="89">
        <f t="shared" si="187"/>
        <v>0</v>
      </c>
      <c r="N390" s="87">
        <f t="shared" si="187"/>
        <v>0</v>
      </c>
      <c r="O390" s="62">
        <f t="shared" si="187"/>
        <v>0</v>
      </c>
      <c r="P390" s="87">
        <f t="shared" si="187"/>
        <v>0</v>
      </c>
      <c r="Q390" s="87">
        <f t="shared" si="187"/>
        <v>0</v>
      </c>
      <c r="R390" s="87">
        <f t="shared" si="187"/>
        <v>0</v>
      </c>
    </row>
    <row r="391" spans="1:18" s="23" customFormat="1" ht="25.5" hidden="1">
      <c r="A391" s="17"/>
      <c r="B391" s="176"/>
      <c r="C391" s="132" t="s">
        <v>548</v>
      </c>
      <c r="D391" s="132"/>
      <c r="E391" s="130" t="s">
        <v>547</v>
      </c>
      <c r="F391" s="97">
        <f>F392</f>
        <v>303</v>
      </c>
      <c r="G391" s="97">
        <f t="shared" si="187"/>
        <v>303</v>
      </c>
      <c r="H391" s="87">
        <f t="shared" si="187"/>
        <v>0</v>
      </c>
      <c r="I391" s="87">
        <f t="shared" si="187"/>
        <v>0</v>
      </c>
      <c r="J391" s="87">
        <f t="shared" si="187"/>
        <v>0</v>
      </c>
      <c r="K391" s="87">
        <f t="shared" si="187"/>
        <v>0</v>
      </c>
      <c r="L391" s="87">
        <f t="shared" si="187"/>
        <v>0</v>
      </c>
      <c r="M391" s="89">
        <f t="shared" si="187"/>
        <v>0</v>
      </c>
      <c r="N391" s="87">
        <f t="shared" si="187"/>
        <v>0</v>
      </c>
      <c r="O391" s="62">
        <f t="shared" si="187"/>
        <v>0</v>
      </c>
      <c r="P391" s="87">
        <f t="shared" si="187"/>
        <v>0</v>
      </c>
      <c r="Q391" s="87">
        <f t="shared" si="187"/>
        <v>0</v>
      </c>
      <c r="R391" s="87">
        <f t="shared" si="187"/>
        <v>0</v>
      </c>
    </row>
    <row r="392" spans="1:18" s="23" customFormat="1" ht="25.5" hidden="1">
      <c r="A392" s="17"/>
      <c r="B392" s="176"/>
      <c r="C392" s="131"/>
      <c r="D392" s="132" t="s">
        <v>3</v>
      </c>
      <c r="E392" s="134" t="s">
        <v>98</v>
      </c>
      <c r="F392" s="97">
        <v>303</v>
      </c>
      <c r="G392" s="97">
        <f>F392+SUM(H392:R392)</f>
        <v>303</v>
      </c>
      <c r="H392" s="87"/>
      <c r="I392" s="87"/>
      <c r="J392" s="88"/>
      <c r="K392" s="88"/>
      <c r="L392" s="87"/>
      <c r="M392" s="89"/>
      <c r="N392" s="87"/>
      <c r="O392" s="62"/>
      <c r="P392" s="87"/>
      <c r="Q392" s="87"/>
      <c r="R392" s="87"/>
    </row>
    <row r="393" spans="1:18" s="23" customFormat="1" ht="38.25" hidden="1">
      <c r="A393" s="17"/>
      <c r="B393" s="176"/>
      <c r="C393" s="82" t="s">
        <v>367</v>
      </c>
      <c r="D393" s="11"/>
      <c r="E393" s="102" t="s">
        <v>137</v>
      </c>
      <c r="F393" s="113">
        <f>F394</f>
        <v>24837.5</v>
      </c>
      <c r="G393" s="113">
        <f aca="true" t="shared" si="188" ref="G393:R393">G394</f>
        <v>24999.04152</v>
      </c>
      <c r="H393" s="113">
        <f t="shared" si="188"/>
        <v>-135</v>
      </c>
      <c r="I393" s="97">
        <f t="shared" si="188"/>
        <v>315.96856</v>
      </c>
      <c r="J393" s="97">
        <f t="shared" si="188"/>
        <v>-19.42704</v>
      </c>
      <c r="K393" s="97">
        <f t="shared" si="188"/>
        <v>0</v>
      </c>
      <c r="L393" s="97">
        <f t="shared" si="188"/>
        <v>0</v>
      </c>
      <c r="M393" s="114">
        <f t="shared" si="188"/>
        <v>0</v>
      </c>
      <c r="N393" s="97">
        <f t="shared" si="188"/>
        <v>0</v>
      </c>
      <c r="O393" s="140">
        <f t="shared" si="188"/>
        <v>0</v>
      </c>
      <c r="P393" s="97">
        <f t="shared" si="188"/>
        <v>0</v>
      </c>
      <c r="Q393" s="97">
        <f t="shared" si="188"/>
        <v>0</v>
      </c>
      <c r="R393" s="97">
        <f t="shared" si="188"/>
        <v>0</v>
      </c>
    </row>
    <row r="394" spans="1:18" s="23" customFormat="1" ht="25.5" hidden="1">
      <c r="A394" s="17"/>
      <c r="B394" s="176"/>
      <c r="C394" s="100" t="s">
        <v>386</v>
      </c>
      <c r="D394" s="50"/>
      <c r="E394" s="103" t="s">
        <v>140</v>
      </c>
      <c r="F394" s="97">
        <f>F395+F398+F401</f>
        <v>24837.5</v>
      </c>
      <c r="G394" s="97">
        <f aca="true" t="shared" si="189" ref="G394:R394">G395+G398+G401</f>
        <v>24999.04152</v>
      </c>
      <c r="H394" s="97">
        <f t="shared" si="189"/>
        <v>-135</v>
      </c>
      <c r="I394" s="97">
        <f t="shared" si="189"/>
        <v>315.96856</v>
      </c>
      <c r="J394" s="97">
        <f t="shared" si="189"/>
        <v>-19.42704</v>
      </c>
      <c r="K394" s="97">
        <f t="shared" si="189"/>
        <v>0</v>
      </c>
      <c r="L394" s="97">
        <f t="shared" si="189"/>
        <v>0</v>
      </c>
      <c r="M394" s="97">
        <f t="shared" si="189"/>
        <v>0</v>
      </c>
      <c r="N394" s="97">
        <f t="shared" si="189"/>
        <v>0</v>
      </c>
      <c r="O394" s="97">
        <f t="shared" si="189"/>
        <v>0</v>
      </c>
      <c r="P394" s="97">
        <f t="shared" si="189"/>
        <v>0</v>
      </c>
      <c r="Q394" s="97">
        <f t="shared" si="189"/>
        <v>0</v>
      </c>
      <c r="R394" s="97">
        <f t="shared" si="189"/>
        <v>0</v>
      </c>
    </row>
    <row r="395" spans="1:18" s="23" customFormat="1" ht="12.75" hidden="1">
      <c r="A395" s="17"/>
      <c r="B395" s="176"/>
      <c r="C395" s="50" t="s">
        <v>387</v>
      </c>
      <c r="D395" s="50"/>
      <c r="E395" s="101" t="s">
        <v>389</v>
      </c>
      <c r="F395" s="97">
        <f>F396</f>
        <v>10432.5</v>
      </c>
      <c r="G395" s="97">
        <f aca="true" t="shared" si="190" ref="G395:R396">G396</f>
        <v>10613.46856</v>
      </c>
      <c r="H395" s="97">
        <f t="shared" si="190"/>
        <v>0</v>
      </c>
      <c r="I395" s="97">
        <f t="shared" si="190"/>
        <v>180.96856</v>
      </c>
      <c r="J395" s="97">
        <f t="shared" si="190"/>
        <v>0</v>
      </c>
      <c r="K395" s="97">
        <f t="shared" si="190"/>
        <v>0</v>
      </c>
      <c r="L395" s="97">
        <f t="shared" si="190"/>
        <v>0</v>
      </c>
      <c r="M395" s="114">
        <f t="shared" si="190"/>
        <v>0</v>
      </c>
      <c r="N395" s="97">
        <f t="shared" si="190"/>
        <v>0</v>
      </c>
      <c r="O395" s="140">
        <f t="shared" si="190"/>
        <v>0</v>
      </c>
      <c r="P395" s="97">
        <f t="shared" si="190"/>
        <v>0</v>
      </c>
      <c r="Q395" s="97">
        <f t="shared" si="190"/>
        <v>0</v>
      </c>
      <c r="R395" s="97">
        <f t="shared" si="190"/>
        <v>0</v>
      </c>
    </row>
    <row r="396" spans="1:18" s="23" customFormat="1" ht="25.5" hidden="1">
      <c r="A396" s="17"/>
      <c r="B396" s="176"/>
      <c r="C396" s="50" t="s">
        <v>388</v>
      </c>
      <c r="D396" s="50"/>
      <c r="E396" s="101" t="s">
        <v>563</v>
      </c>
      <c r="F396" s="97">
        <f>F397</f>
        <v>10432.5</v>
      </c>
      <c r="G396" s="97">
        <f t="shared" si="190"/>
        <v>10613.46856</v>
      </c>
      <c r="H396" s="97">
        <f t="shared" si="190"/>
        <v>0</v>
      </c>
      <c r="I396" s="97">
        <f t="shared" si="190"/>
        <v>180.96856</v>
      </c>
      <c r="J396" s="97">
        <f t="shared" si="190"/>
        <v>0</v>
      </c>
      <c r="K396" s="97">
        <f t="shared" si="190"/>
        <v>0</v>
      </c>
      <c r="L396" s="97">
        <f t="shared" si="190"/>
        <v>0</v>
      </c>
      <c r="M396" s="114">
        <f t="shared" si="190"/>
        <v>0</v>
      </c>
      <c r="N396" s="97">
        <f t="shared" si="190"/>
        <v>0</v>
      </c>
      <c r="O396" s="140">
        <f t="shared" si="190"/>
        <v>0</v>
      </c>
      <c r="P396" s="97">
        <f t="shared" si="190"/>
        <v>0</v>
      </c>
      <c r="Q396" s="97">
        <f t="shared" si="190"/>
        <v>0</v>
      </c>
      <c r="R396" s="97">
        <f t="shared" si="190"/>
        <v>0</v>
      </c>
    </row>
    <row r="397" spans="1:18" s="23" customFormat="1" ht="25.5" hidden="1">
      <c r="A397" s="17"/>
      <c r="B397" s="176"/>
      <c r="C397" s="82"/>
      <c r="D397" s="50" t="s">
        <v>3</v>
      </c>
      <c r="E397" s="86" t="s">
        <v>98</v>
      </c>
      <c r="F397" s="97">
        <v>10432.5</v>
      </c>
      <c r="G397" s="97">
        <f>F397+SUM(H397:R397)</f>
        <v>10613.46856</v>
      </c>
      <c r="H397" s="87"/>
      <c r="I397" s="87">
        <v>180.96856</v>
      </c>
      <c r="J397" s="88"/>
      <c r="K397" s="88"/>
      <c r="L397" s="87"/>
      <c r="M397" s="89"/>
      <c r="N397" s="87"/>
      <c r="O397" s="62"/>
      <c r="P397" s="87"/>
      <c r="Q397" s="87"/>
      <c r="R397" s="87"/>
    </row>
    <row r="398" spans="1:18" s="23" customFormat="1" ht="12.75" hidden="1">
      <c r="A398" s="17"/>
      <c r="B398" s="176"/>
      <c r="C398" s="85" t="s">
        <v>391</v>
      </c>
      <c r="D398" s="50"/>
      <c r="E398" s="101" t="s">
        <v>392</v>
      </c>
      <c r="F398" s="97">
        <f>F399</f>
        <v>9256.8</v>
      </c>
      <c r="G398" s="97">
        <f aca="true" t="shared" si="191" ref="G398:R399">G399</f>
        <v>9237.372959999999</v>
      </c>
      <c r="H398" s="97">
        <f t="shared" si="191"/>
        <v>-135</v>
      </c>
      <c r="I398" s="97">
        <f t="shared" si="191"/>
        <v>135</v>
      </c>
      <c r="J398" s="97">
        <f t="shared" si="191"/>
        <v>-19.42704</v>
      </c>
      <c r="K398" s="97">
        <f t="shared" si="191"/>
        <v>0</v>
      </c>
      <c r="L398" s="97">
        <f t="shared" si="191"/>
        <v>0</v>
      </c>
      <c r="M398" s="114">
        <f t="shared" si="191"/>
        <v>0</v>
      </c>
      <c r="N398" s="97">
        <f t="shared" si="191"/>
        <v>0</v>
      </c>
      <c r="O398" s="140">
        <f t="shared" si="191"/>
        <v>0</v>
      </c>
      <c r="P398" s="97">
        <f t="shared" si="191"/>
        <v>0</v>
      </c>
      <c r="Q398" s="97">
        <f t="shared" si="191"/>
        <v>0</v>
      </c>
      <c r="R398" s="97">
        <f t="shared" si="191"/>
        <v>0</v>
      </c>
    </row>
    <row r="399" spans="1:18" s="23" customFormat="1" ht="25.5" hidden="1">
      <c r="A399" s="17"/>
      <c r="B399" s="176"/>
      <c r="C399" s="85" t="s">
        <v>565</v>
      </c>
      <c r="D399" s="50"/>
      <c r="E399" s="101" t="s">
        <v>564</v>
      </c>
      <c r="F399" s="97">
        <f>F400</f>
        <v>9256.8</v>
      </c>
      <c r="G399" s="97">
        <f t="shared" si="191"/>
        <v>9237.372959999999</v>
      </c>
      <c r="H399" s="97">
        <f t="shared" si="191"/>
        <v>-135</v>
      </c>
      <c r="I399" s="97">
        <f t="shared" si="191"/>
        <v>135</v>
      </c>
      <c r="J399" s="97">
        <f t="shared" si="191"/>
        <v>-19.42704</v>
      </c>
      <c r="K399" s="97">
        <f t="shared" si="191"/>
        <v>0</v>
      </c>
      <c r="L399" s="97">
        <f t="shared" si="191"/>
        <v>0</v>
      </c>
      <c r="M399" s="114">
        <f t="shared" si="191"/>
        <v>0</v>
      </c>
      <c r="N399" s="97">
        <f t="shared" si="191"/>
        <v>0</v>
      </c>
      <c r="O399" s="140">
        <f t="shared" si="191"/>
        <v>0</v>
      </c>
      <c r="P399" s="97">
        <f t="shared" si="191"/>
        <v>0</v>
      </c>
      <c r="Q399" s="97">
        <f t="shared" si="191"/>
        <v>0</v>
      </c>
      <c r="R399" s="97">
        <f t="shared" si="191"/>
        <v>0</v>
      </c>
    </row>
    <row r="400" spans="1:18" s="23" customFormat="1" ht="25.5" hidden="1">
      <c r="A400" s="17"/>
      <c r="B400" s="176"/>
      <c r="C400" s="85"/>
      <c r="D400" s="50" t="s">
        <v>3</v>
      </c>
      <c r="E400" s="86" t="s">
        <v>98</v>
      </c>
      <c r="F400" s="97">
        <v>9256.8</v>
      </c>
      <c r="G400" s="97">
        <f>F400+SUM(H400:R400)</f>
        <v>9237.372959999999</v>
      </c>
      <c r="H400" s="87">
        <v>-135</v>
      </c>
      <c r="I400" s="87">
        <v>135</v>
      </c>
      <c r="J400" s="84">
        <v>-19.42704</v>
      </c>
      <c r="K400" s="88"/>
      <c r="L400" s="87"/>
      <c r="M400" s="89"/>
      <c r="N400" s="87"/>
      <c r="O400" s="62"/>
      <c r="P400" s="87"/>
      <c r="Q400" s="87"/>
      <c r="R400" s="87"/>
    </row>
    <row r="401" spans="1:18" s="23" customFormat="1" ht="12.75" hidden="1">
      <c r="A401" s="17"/>
      <c r="B401" s="176"/>
      <c r="C401" s="85" t="s">
        <v>396</v>
      </c>
      <c r="D401" s="50"/>
      <c r="E401" s="101" t="s">
        <v>397</v>
      </c>
      <c r="F401" s="97">
        <f>F402+F404+F406</f>
        <v>5148.2</v>
      </c>
      <c r="G401" s="97">
        <f aca="true" t="shared" si="192" ref="G401:R401">G402+G404+G406</f>
        <v>5148.2</v>
      </c>
      <c r="H401" s="97">
        <f t="shared" si="192"/>
        <v>0</v>
      </c>
      <c r="I401" s="97">
        <f t="shared" si="192"/>
        <v>0</v>
      </c>
      <c r="J401" s="97">
        <f t="shared" si="192"/>
        <v>0</v>
      </c>
      <c r="K401" s="97">
        <f t="shared" si="192"/>
        <v>0</v>
      </c>
      <c r="L401" s="97">
        <f t="shared" si="192"/>
        <v>0</v>
      </c>
      <c r="M401" s="97">
        <f t="shared" si="192"/>
        <v>0</v>
      </c>
      <c r="N401" s="97">
        <f t="shared" si="192"/>
        <v>0</v>
      </c>
      <c r="O401" s="97">
        <f t="shared" si="192"/>
        <v>0</v>
      </c>
      <c r="P401" s="97">
        <f t="shared" si="192"/>
        <v>0</v>
      </c>
      <c r="Q401" s="97">
        <f t="shared" si="192"/>
        <v>0</v>
      </c>
      <c r="R401" s="97">
        <f t="shared" si="192"/>
        <v>0</v>
      </c>
    </row>
    <row r="402" spans="1:18" s="23" customFormat="1" ht="25.5" hidden="1">
      <c r="A402" s="17"/>
      <c r="B402" s="176"/>
      <c r="C402" s="85" t="s">
        <v>566</v>
      </c>
      <c r="D402" s="50"/>
      <c r="E402" s="101" t="s">
        <v>567</v>
      </c>
      <c r="F402" s="97">
        <f>F403</f>
        <v>3093.2</v>
      </c>
      <c r="G402" s="97">
        <f aca="true" t="shared" si="193" ref="G402:R402">G403</f>
        <v>3093.2</v>
      </c>
      <c r="H402" s="97">
        <f t="shared" si="193"/>
        <v>0</v>
      </c>
      <c r="I402" s="97">
        <f t="shared" si="193"/>
        <v>0</v>
      </c>
      <c r="J402" s="97">
        <f t="shared" si="193"/>
        <v>0</v>
      </c>
      <c r="K402" s="97">
        <f t="shared" si="193"/>
        <v>0</v>
      </c>
      <c r="L402" s="97">
        <f t="shared" si="193"/>
        <v>0</v>
      </c>
      <c r="M402" s="114">
        <f t="shared" si="193"/>
        <v>0</v>
      </c>
      <c r="N402" s="97">
        <f t="shared" si="193"/>
        <v>0</v>
      </c>
      <c r="O402" s="140">
        <f t="shared" si="193"/>
        <v>0</v>
      </c>
      <c r="P402" s="97">
        <f t="shared" si="193"/>
        <v>0</v>
      </c>
      <c r="Q402" s="97">
        <f t="shared" si="193"/>
        <v>0</v>
      </c>
      <c r="R402" s="97">
        <f t="shared" si="193"/>
        <v>0</v>
      </c>
    </row>
    <row r="403" spans="1:18" s="23" customFormat="1" ht="25.5" hidden="1">
      <c r="A403" s="17"/>
      <c r="B403" s="176"/>
      <c r="C403" s="85"/>
      <c r="D403" s="50" t="s">
        <v>3</v>
      </c>
      <c r="E403" s="86" t="s">
        <v>98</v>
      </c>
      <c r="F403" s="97">
        <v>3093.2</v>
      </c>
      <c r="G403" s="97">
        <f>F403+SUM(H403:R403)</f>
        <v>3093.2</v>
      </c>
      <c r="H403" s="87"/>
      <c r="I403" s="87"/>
      <c r="J403" s="88"/>
      <c r="K403" s="88"/>
      <c r="L403" s="87"/>
      <c r="M403" s="89"/>
      <c r="N403" s="87"/>
      <c r="O403" s="62"/>
      <c r="P403" s="87"/>
      <c r="Q403" s="87"/>
      <c r="R403" s="87"/>
    </row>
    <row r="404" spans="1:18" s="23" customFormat="1" ht="25.5" hidden="1">
      <c r="A404" s="17"/>
      <c r="B404" s="176"/>
      <c r="C404" s="85" t="s">
        <v>568</v>
      </c>
      <c r="D404" s="50"/>
      <c r="E404" s="101" t="s">
        <v>569</v>
      </c>
      <c r="F404" s="97">
        <f>F405</f>
        <v>575</v>
      </c>
      <c r="G404" s="97">
        <f aca="true" t="shared" si="194" ref="G404:R404">G405</f>
        <v>575</v>
      </c>
      <c r="H404" s="97">
        <f t="shared" si="194"/>
        <v>0</v>
      </c>
      <c r="I404" s="97">
        <f t="shared" si="194"/>
        <v>0</v>
      </c>
      <c r="J404" s="97">
        <f t="shared" si="194"/>
        <v>0</v>
      </c>
      <c r="K404" s="97">
        <f t="shared" si="194"/>
        <v>0</v>
      </c>
      <c r="L404" s="97">
        <f t="shared" si="194"/>
        <v>0</v>
      </c>
      <c r="M404" s="114">
        <f t="shared" si="194"/>
        <v>0</v>
      </c>
      <c r="N404" s="97">
        <f t="shared" si="194"/>
        <v>0</v>
      </c>
      <c r="O404" s="140">
        <f t="shared" si="194"/>
        <v>0</v>
      </c>
      <c r="P404" s="97">
        <f t="shared" si="194"/>
        <v>0</v>
      </c>
      <c r="Q404" s="97">
        <f t="shared" si="194"/>
        <v>0</v>
      </c>
      <c r="R404" s="97">
        <f t="shared" si="194"/>
        <v>0</v>
      </c>
    </row>
    <row r="405" spans="1:18" s="23" customFormat="1" ht="25.5" hidden="1">
      <c r="A405" s="17"/>
      <c r="B405" s="176"/>
      <c r="C405" s="85"/>
      <c r="D405" s="50" t="s">
        <v>3</v>
      </c>
      <c r="E405" s="86" t="s">
        <v>98</v>
      </c>
      <c r="F405" s="97">
        <v>575</v>
      </c>
      <c r="G405" s="97">
        <f>F405+SUM(H405:R405)</f>
        <v>575</v>
      </c>
      <c r="H405" s="87"/>
      <c r="I405" s="87"/>
      <c r="J405" s="88"/>
      <c r="K405" s="88"/>
      <c r="L405" s="87"/>
      <c r="M405" s="89"/>
      <c r="N405" s="87"/>
      <c r="O405" s="62"/>
      <c r="P405" s="87"/>
      <c r="Q405" s="87"/>
      <c r="R405" s="87"/>
    </row>
    <row r="406" spans="1:18" s="23" customFormat="1" ht="25.5" hidden="1">
      <c r="A406" s="17"/>
      <c r="B406" s="176"/>
      <c r="C406" s="85" t="s">
        <v>570</v>
      </c>
      <c r="D406" s="50"/>
      <c r="E406" s="86" t="s">
        <v>571</v>
      </c>
      <c r="F406" s="97">
        <f>F407</f>
        <v>1480</v>
      </c>
      <c r="G406" s="97">
        <f aca="true" t="shared" si="195" ref="G406:R406">G407</f>
        <v>1480</v>
      </c>
      <c r="H406" s="97">
        <f t="shared" si="195"/>
        <v>0</v>
      </c>
      <c r="I406" s="97">
        <f t="shared" si="195"/>
        <v>0</v>
      </c>
      <c r="J406" s="97">
        <f t="shared" si="195"/>
        <v>0</v>
      </c>
      <c r="K406" s="97">
        <f t="shared" si="195"/>
        <v>0</v>
      </c>
      <c r="L406" s="97">
        <f t="shared" si="195"/>
        <v>0</v>
      </c>
      <c r="M406" s="97">
        <f t="shared" si="195"/>
        <v>0</v>
      </c>
      <c r="N406" s="97">
        <f t="shared" si="195"/>
        <v>0</v>
      </c>
      <c r="O406" s="97">
        <f t="shared" si="195"/>
        <v>0</v>
      </c>
      <c r="P406" s="97">
        <f t="shared" si="195"/>
        <v>0</v>
      </c>
      <c r="Q406" s="97">
        <f t="shared" si="195"/>
        <v>0</v>
      </c>
      <c r="R406" s="97">
        <f t="shared" si="195"/>
        <v>0</v>
      </c>
    </row>
    <row r="407" spans="1:18" s="23" customFormat="1" ht="25.5" hidden="1">
      <c r="A407" s="17"/>
      <c r="B407" s="176"/>
      <c r="C407" s="85"/>
      <c r="D407" s="50" t="s">
        <v>3</v>
      </c>
      <c r="E407" s="86" t="s">
        <v>98</v>
      </c>
      <c r="F407" s="97">
        <v>1480</v>
      </c>
      <c r="G407" s="97">
        <f>F407+SUM(H407:R407)</f>
        <v>1480</v>
      </c>
      <c r="H407" s="87"/>
      <c r="I407" s="87"/>
      <c r="J407" s="88"/>
      <c r="K407" s="88"/>
      <c r="L407" s="87"/>
      <c r="M407" s="89"/>
      <c r="N407" s="87"/>
      <c r="O407" s="62"/>
      <c r="P407" s="87"/>
      <c r="Q407" s="87"/>
      <c r="R407" s="87"/>
    </row>
    <row r="408" spans="1:18" s="23" customFormat="1" ht="51" hidden="1">
      <c r="A408" s="17"/>
      <c r="B408" s="176"/>
      <c r="C408" s="82" t="s">
        <v>511</v>
      </c>
      <c r="D408" s="11"/>
      <c r="E408" s="138" t="s">
        <v>512</v>
      </c>
      <c r="F408" s="113">
        <f>F409+F412</f>
        <v>0</v>
      </c>
      <c r="G408" s="113">
        <f aca="true" t="shared" si="196" ref="G408:R408">G409+G412</f>
        <v>500</v>
      </c>
      <c r="H408" s="113">
        <f t="shared" si="196"/>
        <v>0</v>
      </c>
      <c r="I408" s="113">
        <f t="shared" si="196"/>
        <v>500</v>
      </c>
      <c r="J408" s="113">
        <f t="shared" si="196"/>
        <v>0</v>
      </c>
      <c r="K408" s="113">
        <f t="shared" si="196"/>
        <v>0</v>
      </c>
      <c r="L408" s="113">
        <f t="shared" si="196"/>
        <v>0</v>
      </c>
      <c r="M408" s="165">
        <f t="shared" si="196"/>
        <v>0</v>
      </c>
      <c r="N408" s="113">
        <f t="shared" si="196"/>
        <v>0</v>
      </c>
      <c r="O408" s="219">
        <f t="shared" si="196"/>
        <v>0</v>
      </c>
      <c r="P408" s="113">
        <f t="shared" si="196"/>
        <v>0</v>
      </c>
      <c r="Q408" s="113">
        <f t="shared" si="196"/>
        <v>0</v>
      </c>
      <c r="R408" s="113">
        <f t="shared" si="196"/>
        <v>0</v>
      </c>
    </row>
    <row r="409" spans="1:18" s="23" customFormat="1" ht="25.5" hidden="1">
      <c r="A409" s="17"/>
      <c r="B409" s="176"/>
      <c r="C409" s="85" t="s">
        <v>513</v>
      </c>
      <c r="D409" s="50"/>
      <c r="E409" s="86" t="s">
        <v>589</v>
      </c>
      <c r="F409" s="97">
        <f>F410</f>
        <v>0</v>
      </c>
      <c r="G409" s="97">
        <f aca="true" t="shared" si="197" ref="G409:R410">G410</f>
        <v>0</v>
      </c>
      <c r="H409" s="97">
        <f t="shared" si="197"/>
        <v>0</v>
      </c>
      <c r="I409" s="97">
        <f t="shared" si="197"/>
        <v>0</v>
      </c>
      <c r="J409" s="97">
        <f t="shared" si="197"/>
        <v>0</v>
      </c>
      <c r="K409" s="97">
        <f t="shared" si="197"/>
        <v>0</v>
      </c>
      <c r="L409" s="97">
        <f t="shared" si="197"/>
        <v>0</v>
      </c>
      <c r="M409" s="114">
        <f t="shared" si="197"/>
        <v>0</v>
      </c>
      <c r="N409" s="97">
        <f t="shared" si="197"/>
        <v>0</v>
      </c>
      <c r="O409" s="140">
        <f t="shared" si="197"/>
        <v>0</v>
      </c>
      <c r="P409" s="97">
        <f t="shared" si="197"/>
        <v>0</v>
      </c>
      <c r="Q409" s="97">
        <f t="shared" si="197"/>
        <v>0</v>
      </c>
      <c r="R409" s="97">
        <f t="shared" si="197"/>
        <v>0</v>
      </c>
    </row>
    <row r="410" spans="1:18" s="23" customFormat="1" ht="25.5" hidden="1">
      <c r="A410" s="17"/>
      <c r="B410" s="176"/>
      <c r="C410" s="85" t="s">
        <v>608</v>
      </c>
      <c r="D410" s="50"/>
      <c r="E410" s="86" t="s">
        <v>587</v>
      </c>
      <c r="F410" s="97">
        <f>F411</f>
        <v>0</v>
      </c>
      <c r="G410" s="97">
        <f t="shared" si="197"/>
        <v>0</v>
      </c>
      <c r="H410" s="97">
        <f t="shared" si="197"/>
        <v>0</v>
      </c>
      <c r="I410" s="97">
        <f t="shared" si="197"/>
        <v>0</v>
      </c>
      <c r="J410" s="97">
        <f t="shared" si="197"/>
        <v>0</v>
      </c>
      <c r="K410" s="97">
        <f t="shared" si="197"/>
        <v>0</v>
      </c>
      <c r="L410" s="97">
        <f t="shared" si="197"/>
        <v>0</v>
      </c>
      <c r="M410" s="114">
        <f t="shared" si="197"/>
        <v>0</v>
      </c>
      <c r="N410" s="97">
        <f t="shared" si="197"/>
        <v>0</v>
      </c>
      <c r="O410" s="140">
        <f t="shared" si="197"/>
        <v>0</v>
      </c>
      <c r="P410" s="97">
        <f t="shared" si="197"/>
        <v>0</v>
      </c>
      <c r="Q410" s="97">
        <f t="shared" si="197"/>
        <v>0</v>
      </c>
      <c r="R410" s="97">
        <f t="shared" si="197"/>
        <v>0</v>
      </c>
    </row>
    <row r="411" spans="1:18" s="23" customFormat="1" ht="25.5" hidden="1">
      <c r="A411" s="17"/>
      <c r="B411" s="176"/>
      <c r="C411" s="85"/>
      <c r="D411" s="50" t="s">
        <v>3</v>
      </c>
      <c r="E411" s="86" t="s">
        <v>98</v>
      </c>
      <c r="F411" s="97"/>
      <c r="G411" s="97">
        <f>F411+SUM(H411:R411)</f>
        <v>0</v>
      </c>
      <c r="H411" s="87"/>
      <c r="I411" s="87"/>
      <c r="J411" s="88"/>
      <c r="K411" s="88"/>
      <c r="L411" s="87"/>
      <c r="M411" s="89"/>
      <c r="N411" s="87"/>
      <c r="O411" s="62"/>
      <c r="P411" s="87"/>
      <c r="Q411" s="87"/>
      <c r="R411" s="87"/>
    </row>
    <row r="412" spans="1:18" s="23" customFormat="1" ht="38.25" hidden="1">
      <c r="A412" s="17"/>
      <c r="B412" s="176"/>
      <c r="C412" s="85" t="s">
        <v>517</v>
      </c>
      <c r="D412" s="50"/>
      <c r="E412" s="86" t="s">
        <v>586</v>
      </c>
      <c r="F412" s="97">
        <f>F413</f>
        <v>0</v>
      </c>
      <c r="G412" s="97">
        <f aca="true" t="shared" si="198" ref="G412:R413">G413</f>
        <v>500</v>
      </c>
      <c r="H412" s="97">
        <f t="shared" si="198"/>
        <v>0</v>
      </c>
      <c r="I412" s="97">
        <f t="shared" si="198"/>
        <v>500</v>
      </c>
      <c r="J412" s="97">
        <f t="shared" si="198"/>
        <v>0</v>
      </c>
      <c r="K412" s="97">
        <f t="shared" si="198"/>
        <v>0</v>
      </c>
      <c r="L412" s="97">
        <f t="shared" si="198"/>
        <v>0</v>
      </c>
      <c r="M412" s="114">
        <f t="shared" si="198"/>
        <v>0</v>
      </c>
      <c r="N412" s="97">
        <f t="shared" si="198"/>
        <v>0</v>
      </c>
      <c r="O412" s="140">
        <f t="shared" si="198"/>
        <v>0</v>
      </c>
      <c r="P412" s="97">
        <f t="shared" si="198"/>
        <v>0</v>
      </c>
      <c r="Q412" s="97">
        <f t="shared" si="198"/>
        <v>0</v>
      </c>
      <c r="R412" s="97">
        <f t="shared" si="198"/>
        <v>0</v>
      </c>
    </row>
    <row r="413" spans="1:18" s="23" customFormat="1" ht="25.5" hidden="1">
      <c r="A413" s="17"/>
      <c r="B413" s="176"/>
      <c r="C413" s="85" t="s">
        <v>518</v>
      </c>
      <c r="D413" s="50"/>
      <c r="E413" s="86" t="s">
        <v>587</v>
      </c>
      <c r="F413" s="97">
        <f>F414</f>
        <v>0</v>
      </c>
      <c r="G413" s="97">
        <f t="shared" si="198"/>
        <v>500</v>
      </c>
      <c r="H413" s="97">
        <f t="shared" si="198"/>
        <v>0</v>
      </c>
      <c r="I413" s="97">
        <f t="shared" si="198"/>
        <v>500</v>
      </c>
      <c r="J413" s="97">
        <f t="shared" si="198"/>
        <v>0</v>
      </c>
      <c r="K413" s="97">
        <f t="shared" si="198"/>
        <v>0</v>
      </c>
      <c r="L413" s="97">
        <f t="shared" si="198"/>
        <v>0</v>
      </c>
      <c r="M413" s="114">
        <f t="shared" si="198"/>
        <v>0</v>
      </c>
      <c r="N413" s="97">
        <f t="shared" si="198"/>
        <v>0</v>
      </c>
      <c r="O413" s="140">
        <f t="shared" si="198"/>
        <v>0</v>
      </c>
      <c r="P413" s="97">
        <f t="shared" si="198"/>
        <v>0</v>
      </c>
      <c r="Q413" s="97">
        <f t="shared" si="198"/>
        <v>0</v>
      </c>
      <c r="R413" s="97">
        <f t="shared" si="198"/>
        <v>0</v>
      </c>
    </row>
    <row r="414" spans="1:18" s="23" customFormat="1" ht="25.5" hidden="1">
      <c r="A414" s="17"/>
      <c r="B414" s="176"/>
      <c r="C414" s="85"/>
      <c r="D414" s="50" t="s">
        <v>3</v>
      </c>
      <c r="E414" s="86" t="s">
        <v>98</v>
      </c>
      <c r="F414" s="97"/>
      <c r="G414" s="97">
        <f>F414+SUM(H414:R414)</f>
        <v>500</v>
      </c>
      <c r="H414" s="87"/>
      <c r="I414" s="87">
        <v>500</v>
      </c>
      <c r="J414" s="88"/>
      <c r="K414" s="88"/>
      <c r="L414" s="87"/>
      <c r="M414" s="89"/>
      <c r="N414" s="87"/>
      <c r="O414" s="62"/>
      <c r="P414" s="87"/>
      <c r="Q414" s="87"/>
      <c r="R414" s="87"/>
    </row>
    <row r="415" spans="1:18" s="23" customFormat="1" ht="25.5" hidden="1">
      <c r="A415" s="5"/>
      <c r="B415" s="11" t="s">
        <v>80</v>
      </c>
      <c r="C415" s="82"/>
      <c r="D415" s="11"/>
      <c r="E415" s="136" t="s">
        <v>81</v>
      </c>
      <c r="F415" s="113">
        <f>F416+F423</f>
        <v>14303.8</v>
      </c>
      <c r="G415" s="113">
        <f aca="true" t="shared" si="199" ref="G415:R415">G416+G423</f>
        <v>14303.8</v>
      </c>
      <c r="H415" s="113">
        <f t="shared" si="199"/>
        <v>0</v>
      </c>
      <c r="I415" s="113">
        <f t="shared" si="199"/>
        <v>0</v>
      </c>
      <c r="J415" s="113">
        <f t="shared" si="199"/>
        <v>0</v>
      </c>
      <c r="K415" s="113">
        <f t="shared" si="199"/>
        <v>0</v>
      </c>
      <c r="L415" s="113">
        <f t="shared" si="199"/>
        <v>0</v>
      </c>
      <c r="M415" s="165">
        <f t="shared" si="199"/>
        <v>0</v>
      </c>
      <c r="N415" s="113">
        <f t="shared" si="199"/>
        <v>0</v>
      </c>
      <c r="O415" s="219">
        <f t="shared" si="199"/>
        <v>0</v>
      </c>
      <c r="P415" s="113">
        <f t="shared" si="199"/>
        <v>0</v>
      </c>
      <c r="Q415" s="113">
        <f t="shared" si="199"/>
        <v>0</v>
      </c>
      <c r="R415" s="113">
        <f t="shared" si="199"/>
        <v>0</v>
      </c>
    </row>
    <row r="416" spans="1:18" s="23" customFormat="1" ht="25.5" hidden="1">
      <c r="A416" s="17"/>
      <c r="B416" s="17"/>
      <c r="C416" s="82" t="s">
        <v>320</v>
      </c>
      <c r="D416" s="11"/>
      <c r="E416" s="79" t="s">
        <v>129</v>
      </c>
      <c r="F416" s="112">
        <f>F417</f>
        <v>5638.9</v>
      </c>
      <c r="G416" s="112">
        <f aca="true" t="shared" si="200" ref="G416:R416">G417</f>
        <v>5638.9</v>
      </c>
      <c r="H416" s="90">
        <f t="shared" si="200"/>
        <v>0</v>
      </c>
      <c r="I416" s="90">
        <f t="shared" si="200"/>
        <v>0</v>
      </c>
      <c r="J416" s="90">
        <f t="shared" si="200"/>
        <v>0</v>
      </c>
      <c r="K416" s="90">
        <f t="shared" si="200"/>
        <v>0</v>
      </c>
      <c r="L416" s="90">
        <f t="shared" si="200"/>
        <v>0</v>
      </c>
      <c r="M416" s="191">
        <f t="shared" si="200"/>
        <v>0</v>
      </c>
      <c r="N416" s="90">
        <f t="shared" si="200"/>
        <v>0</v>
      </c>
      <c r="O416" s="225">
        <f t="shared" si="200"/>
        <v>0</v>
      </c>
      <c r="P416" s="90">
        <f t="shared" si="200"/>
        <v>0</v>
      </c>
      <c r="Q416" s="90">
        <f t="shared" si="200"/>
        <v>0</v>
      </c>
      <c r="R416" s="90">
        <f t="shared" si="200"/>
        <v>0</v>
      </c>
    </row>
    <row r="417" spans="1:18" s="23" customFormat="1" ht="51" hidden="1">
      <c r="A417" s="17"/>
      <c r="B417" s="17"/>
      <c r="C417" s="100" t="s">
        <v>331</v>
      </c>
      <c r="D417" s="50"/>
      <c r="E417" s="129" t="s">
        <v>132</v>
      </c>
      <c r="F417" s="97">
        <f>F418</f>
        <v>5638.9</v>
      </c>
      <c r="G417" s="97">
        <f aca="true" t="shared" si="201" ref="G417:R418">G418</f>
        <v>5638.9</v>
      </c>
      <c r="H417" s="87">
        <f t="shared" si="201"/>
        <v>0</v>
      </c>
      <c r="I417" s="87">
        <f t="shared" si="201"/>
        <v>0</v>
      </c>
      <c r="J417" s="87">
        <f t="shared" si="201"/>
        <v>0</v>
      </c>
      <c r="K417" s="87">
        <f t="shared" si="201"/>
        <v>0</v>
      </c>
      <c r="L417" s="87">
        <f t="shared" si="201"/>
        <v>0</v>
      </c>
      <c r="M417" s="89">
        <f t="shared" si="201"/>
        <v>0</v>
      </c>
      <c r="N417" s="87">
        <f t="shared" si="201"/>
        <v>0</v>
      </c>
      <c r="O417" s="62">
        <f t="shared" si="201"/>
        <v>0</v>
      </c>
      <c r="P417" s="87">
        <f t="shared" si="201"/>
        <v>0</v>
      </c>
      <c r="Q417" s="87">
        <f t="shared" si="201"/>
        <v>0</v>
      </c>
      <c r="R417" s="87">
        <f t="shared" si="201"/>
        <v>0</v>
      </c>
    </row>
    <row r="418" spans="1:18" s="23" customFormat="1" ht="25.5" hidden="1">
      <c r="A418" s="17"/>
      <c r="B418" s="17"/>
      <c r="C418" s="85" t="s">
        <v>332</v>
      </c>
      <c r="D418" s="50"/>
      <c r="E418" s="72" t="s">
        <v>334</v>
      </c>
      <c r="F418" s="97">
        <f>F419</f>
        <v>5638.9</v>
      </c>
      <c r="G418" s="97">
        <f t="shared" si="201"/>
        <v>5638.9</v>
      </c>
      <c r="H418" s="87">
        <f t="shared" si="201"/>
        <v>0</v>
      </c>
      <c r="I418" s="87">
        <f t="shared" si="201"/>
        <v>0</v>
      </c>
      <c r="J418" s="87">
        <f t="shared" si="201"/>
        <v>0</v>
      </c>
      <c r="K418" s="87">
        <f t="shared" si="201"/>
        <v>0</v>
      </c>
      <c r="L418" s="87">
        <f t="shared" si="201"/>
        <v>0</v>
      </c>
      <c r="M418" s="89">
        <f t="shared" si="201"/>
        <v>0</v>
      </c>
      <c r="N418" s="87">
        <f t="shared" si="201"/>
        <v>0</v>
      </c>
      <c r="O418" s="62">
        <f t="shared" si="201"/>
        <v>0</v>
      </c>
      <c r="P418" s="87">
        <f t="shared" si="201"/>
        <v>0</v>
      </c>
      <c r="Q418" s="87">
        <f t="shared" si="201"/>
        <v>0</v>
      </c>
      <c r="R418" s="87">
        <f t="shared" si="201"/>
        <v>0</v>
      </c>
    </row>
    <row r="419" spans="1:18" s="23" customFormat="1" ht="25.5" hidden="1">
      <c r="A419" s="17"/>
      <c r="B419" s="17"/>
      <c r="C419" s="85" t="s">
        <v>333</v>
      </c>
      <c r="D419" s="50"/>
      <c r="E419" s="72" t="s">
        <v>275</v>
      </c>
      <c r="F419" s="97">
        <f>F420+F421+F422</f>
        <v>5638.9</v>
      </c>
      <c r="G419" s="97">
        <f aca="true" t="shared" si="202" ref="G419:R419">G420+G421+G422</f>
        <v>5638.9</v>
      </c>
      <c r="H419" s="87">
        <f t="shared" si="202"/>
        <v>0</v>
      </c>
      <c r="I419" s="87">
        <f t="shared" si="202"/>
        <v>0</v>
      </c>
      <c r="J419" s="87">
        <f t="shared" si="202"/>
        <v>0</v>
      </c>
      <c r="K419" s="87">
        <f t="shared" si="202"/>
        <v>0</v>
      </c>
      <c r="L419" s="87">
        <f t="shared" si="202"/>
        <v>0</v>
      </c>
      <c r="M419" s="89">
        <f t="shared" si="202"/>
        <v>0</v>
      </c>
      <c r="N419" s="87">
        <f t="shared" si="202"/>
        <v>0</v>
      </c>
      <c r="O419" s="62">
        <f t="shared" si="202"/>
        <v>0</v>
      </c>
      <c r="P419" s="87">
        <f t="shared" si="202"/>
        <v>0</v>
      </c>
      <c r="Q419" s="87">
        <f t="shared" si="202"/>
        <v>0</v>
      </c>
      <c r="R419" s="87">
        <f t="shared" si="202"/>
        <v>0</v>
      </c>
    </row>
    <row r="420" spans="1:18" s="23" customFormat="1" ht="51" hidden="1">
      <c r="A420" s="17"/>
      <c r="B420" s="17"/>
      <c r="C420" s="85"/>
      <c r="D420" s="50" t="s">
        <v>2</v>
      </c>
      <c r="E420" s="86" t="s">
        <v>97</v>
      </c>
      <c r="F420" s="87">
        <v>4603.7</v>
      </c>
      <c r="G420" s="111">
        <f>F420+SUM(H420:R420)</f>
        <v>4603.7</v>
      </c>
      <c r="H420" s="87"/>
      <c r="I420" s="87"/>
      <c r="J420" s="88"/>
      <c r="K420" s="88"/>
      <c r="L420" s="87"/>
      <c r="M420" s="89"/>
      <c r="N420" s="87"/>
      <c r="O420" s="62"/>
      <c r="P420" s="87"/>
      <c r="Q420" s="87"/>
      <c r="R420" s="87"/>
    </row>
    <row r="421" spans="1:18" s="23" customFormat="1" ht="26.25" customHeight="1" hidden="1">
      <c r="A421" s="17"/>
      <c r="B421" s="17"/>
      <c r="C421" s="85"/>
      <c r="D421" s="50" t="s">
        <v>3</v>
      </c>
      <c r="E421" s="86" t="s">
        <v>98</v>
      </c>
      <c r="F421" s="87">
        <v>1034.5</v>
      </c>
      <c r="G421" s="111">
        <f>F421+SUM(H421:R421)</f>
        <v>1034.5</v>
      </c>
      <c r="H421" s="87"/>
      <c r="I421" s="87"/>
      <c r="J421" s="88"/>
      <c r="K421" s="88"/>
      <c r="L421" s="87"/>
      <c r="M421" s="89"/>
      <c r="N421" s="87"/>
      <c r="O421" s="62"/>
      <c r="P421" s="87"/>
      <c r="Q421" s="87"/>
      <c r="R421" s="87"/>
    </row>
    <row r="422" spans="1:18" s="23" customFormat="1" ht="21" customHeight="1" hidden="1">
      <c r="A422" s="17"/>
      <c r="B422" s="17"/>
      <c r="C422" s="85"/>
      <c r="D422" s="50" t="s">
        <v>4</v>
      </c>
      <c r="E422" s="86" t="s">
        <v>5</v>
      </c>
      <c r="F422" s="87">
        <v>0.7</v>
      </c>
      <c r="G422" s="111">
        <f>F422+SUM(H422:R422)</f>
        <v>0.7</v>
      </c>
      <c r="H422" s="87"/>
      <c r="I422" s="87"/>
      <c r="J422" s="88"/>
      <c r="K422" s="88"/>
      <c r="L422" s="87"/>
      <c r="M422" s="89"/>
      <c r="N422" s="87"/>
      <c r="O422" s="62"/>
      <c r="P422" s="87"/>
      <c r="Q422" s="87"/>
      <c r="R422" s="87"/>
    </row>
    <row r="423" spans="1:18" s="23" customFormat="1" ht="38.25" hidden="1">
      <c r="A423" s="17"/>
      <c r="B423" s="17"/>
      <c r="C423" s="82" t="s">
        <v>367</v>
      </c>
      <c r="D423" s="11"/>
      <c r="E423" s="102" t="s">
        <v>137</v>
      </c>
      <c r="F423" s="113">
        <f>F424</f>
        <v>8664.9</v>
      </c>
      <c r="G423" s="113">
        <f aca="true" t="shared" si="203" ref="G423:R423">G424</f>
        <v>8664.9</v>
      </c>
      <c r="H423" s="113">
        <f t="shared" si="203"/>
        <v>0</v>
      </c>
      <c r="I423" s="113">
        <f t="shared" si="203"/>
        <v>0</v>
      </c>
      <c r="J423" s="113">
        <f t="shared" si="203"/>
        <v>0</v>
      </c>
      <c r="K423" s="113">
        <f t="shared" si="203"/>
        <v>0</v>
      </c>
      <c r="L423" s="113">
        <f t="shared" si="203"/>
        <v>0</v>
      </c>
      <c r="M423" s="165">
        <f t="shared" si="203"/>
        <v>0</v>
      </c>
      <c r="N423" s="113">
        <f t="shared" si="203"/>
        <v>0</v>
      </c>
      <c r="O423" s="219">
        <f t="shared" si="203"/>
        <v>0</v>
      </c>
      <c r="P423" s="113">
        <f t="shared" si="203"/>
        <v>0</v>
      </c>
      <c r="Q423" s="113">
        <f t="shared" si="203"/>
        <v>0</v>
      </c>
      <c r="R423" s="113">
        <f t="shared" si="203"/>
        <v>0</v>
      </c>
    </row>
    <row r="424" spans="1:18" s="23" customFormat="1" ht="38.25" hidden="1">
      <c r="A424" s="17"/>
      <c r="B424" s="17"/>
      <c r="C424" s="100" t="s">
        <v>401</v>
      </c>
      <c r="D424" s="50"/>
      <c r="E424" s="103" t="s">
        <v>141</v>
      </c>
      <c r="F424" s="97">
        <f aca="true" t="shared" si="204" ref="F424:R425">F425</f>
        <v>8664.9</v>
      </c>
      <c r="G424" s="97">
        <f t="shared" si="204"/>
        <v>8664.9</v>
      </c>
      <c r="H424" s="87">
        <f t="shared" si="204"/>
        <v>0</v>
      </c>
      <c r="I424" s="87">
        <f t="shared" si="204"/>
        <v>0</v>
      </c>
      <c r="J424" s="87">
        <f t="shared" si="204"/>
        <v>0</v>
      </c>
      <c r="K424" s="87">
        <f t="shared" si="204"/>
        <v>0</v>
      </c>
      <c r="L424" s="87">
        <f t="shared" si="204"/>
        <v>0</v>
      </c>
      <c r="M424" s="89">
        <f t="shared" si="204"/>
        <v>0</v>
      </c>
      <c r="N424" s="87">
        <f t="shared" si="204"/>
        <v>0</v>
      </c>
      <c r="O424" s="62">
        <f t="shared" si="204"/>
        <v>0</v>
      </c>
      <c r="P424" s="87">
        <f t="shared" si="204"/>
        <v>0</v>
      </c>
      <c r="Q424" s="87">
        <f t="shared" si="204"/>
        <v>0</v>
      </c>
      <c r="R424" s="87">
        <f t="shared" si="204"/>
        <v>0</v>
      </c>
    </row>
    <row r="425" spans="1:18" s="23" customFormat="1" ht="25.5" hidden="1">
      <c r="A425" s="17"/>
      <c r="B425" s="17"/>
      <c r="C425" s="85" t="s">
        <v>402</v>
      </c>
      <c r="D425" s="50"/>
      <c r="E425" s="72" t="s">
        <v>334</v>
      </c>
      <c r="F425" s="97">
        <f t="shared" si="204"/>
        <v>8664.9</v>
      </c>
      <c r="G425" s="97">
        <f t="shared" si="204"/>
        <v>8664.9</v>
      </c>
      <c r="H425" s="87">
        <f t="shared" si="204"/>
        <v>0</v>
      </c>
      <c r="I425" s="87">
        <f t="shared" si="204"/>
        <v>0</v>
      </c>
      <c r="J425" s="87">
        <f t="shared" si="204"/>
        <v>0</v>
      </c>
      <c r="K425" s="87">
        <f t="shared" si="204"/>
        <v>0</v>
      </c>
      <c r="L425" s="87">
        <f t="shared" si="204"/>
        <v>0</v>
      </c>
      <c r="M425" s="89">
        <f t="shared" si="204"/>
        <v>0</v>
      </c>
      <c r="N425" s="87">
        <f t="shared" si="204"/>
        <v>0</v>
      </c>
      <c r="O425" s="62">
        <f t="shared" si="204"/>
        <v>0</v>
      </c>
      <c r="P425" s="87">
        <f t="shared" si="204"/>
        <v>0</v>
      </c>
      <c r="Q425" s="87">
        <f t="shared" si="204"/>
        <v>0</v>
      </c>
      <c r="R425" s="87">
        <f t="shared" si="204"/>
        <v>0</v>
      </c>
    </row>
    <row r="426" spans="1:18" s="23" customFormat="1" ht="25.5" hidden="1">
      <c r="A426" s="17"/>
      <c r="B426" s="17"/>
      <c r="C426" s="85" t="s">
        <v>403</v>
      </c>
      <c r="D426" s="50"/>
      <c r="E426" s="72" t="s">
        <v>275</v>
      </c>
      <c r="F426" s="97">
        <f>F427+F428+F429</f>
        <v>8664.9</v>
      </c>
      <c r="G426" s="97">
        <f aca="true" t="shared" si="205" ref="G426:R426">G427+G428+G429</f>
        <v>8664.9</v>
      </c>
      <c r="H426" s="87">
        <f t="shared" si="205"/>
        <v>0</v>
      </c>
      <c r="I426" s="87">
        <f t="shared" si="205"/>
        <v>0</v>
      </c>
      <c r="J426" s="87">
        <f t="shared" si="205"/>
        <v>0</v>
      </c>
      <c r="K426" s="87">
        <f t="shared" si="205"/>
        <v>0</v>
      </c>
      <c r="L426" s="87">
        <f t="shared" si="205"/>
        <v>0</v>
      </c>
      <c r="M426" s="89">
        <f t="shared" si="205"/>
        <v>0</v>
      </c>
      <c r="N426" s="87">
        <f t="shared" si="205"/>
        <v>0</v>
      </c>
      <c r="O426" s="62">
        <f t="shared" si="205"/>
        <v>0</v>
      </c>
      <c r="P426" s="87">
        <f t="shared" si="205"/>
        <v>0</v>
      </c>
      <c r="Q426" s="87">
        <f t="shared" si="205"/>
        <v>0</v>
      </c>
      <c r="R426" s="87">
        <f t="shared" si="205"/>
        <v>0</v>
      </c>
    </row>
    <row r="427" spans="1:18" s="23" customFormat="1" ht="51" hidden="1">
      <c r="A427" s="17"/>
      <c r="B427" s="17"/>
      <c r="C427" s="85"/>
      <c r="D427" s="50" t="s">
        <v>2</v>
      </c>
      <c r="E427" s="86" t="s">
        <v>97</v>
      </c>
      <c r="F427" s="97">
        <v>7155.8</v>
      </c>
      <c r="G427" s="111">
        <f>F427+SUM(H427:R427)</f>
        <v>7155.8</v>
      </c>
      <c r="H427" s="87"/>
      <c r="I427" s="87"/>
      <c r="J427" s="88"/>
      <c r="K427" s="88"/>
      <c r="L427" s="87"/>
      <c r="M427" s="89"/>
      <c r="N427" s="89"/>
      <c r="O427" s="62"/>
      <c r="P427" s="87"/>
      <c r="Q427" s="87"/>
      <c r="R427" s="87"/>
    </row>
    <row r="428" spans="1:18" s="23" customFormat="1" ht="25.5" hidden="1">
      <c r="A428" s="17"/>
      <c r="B428" s="17"/>
      <c r="C428" s="82"/>
      <c r="D428" s="50" t="s">
        <v>3</v>
      </c>
      <c r="E428" s="86" t="s">
        <v>98</v>
      </c>
      <c r="F428" s="97">
        <v>1039.2</v>
      </c>
      <c r="G428" s="111">
        <f>F428+SUM(H428:R428)</f>
        <v>1039.2</v>
      </c>
      <c r="H428" s="87"/>
      <c r="I428" s="87"/>
      <c r="J428" s="88"/>
      <c r="K428" s="88"/>
      <c r="L428" s="87"/>
      <c r="M428" s="89"/>
      <c r="N428" s="87"/>
      <c r="O428" s="62"/>
      <c r="P428" s="87"/>
      <c r="Q428" s="87"/>
      <c r="R428" s="87"/>
    </row>
    <row r="429" spans="1:18" s="23" customFormat="1" ht="12.75" hidden="1">
      <c r="A429" s="17"/>
      <c r="B429" s="17"/>
      <c r="C429" s="85"/>
      <c r="D429" s="50" t="s">
        <v>4</v>
      </c>
      <c r="E429" s="86" t="s">
        <v>5</v>
      </c>
      <c r="F429" s="97">
        <v>469.9</v>
      </c>
      <c r="G429" s="111">
        <f>F429+SUM(H429:R429)</f>
        <v>469.9</v>
      </c>
      <c r="H429" s="87"/>
      <c r="I429" s="87"/>
      <c r="J429" s="88"/>
      <c r="K429" s="88"/>
      <c r="L429" s="87"/>
      <c r="M429" s="89"/>
      <c r="N429" s="87"/>
      <c r="O429" s="62"/>
      <c r="P429" s="87"/>
      <c r="Q429" s="87"/>
      <c r="R429" s="87"/>
    </row>
    <row r="430" spans="1:19" s="23" customFormat="1" ht="12" hidden="1">
      <c r="A430" s="17"/>
      <c r="B430" s="5" t="s">
        <v>75</v>
      </c>
      <c r="C430" s="16"/>
      <c r="D430" s="5"/>
      <c r="E430" s="13" t="s">
        <v>87</v>
      </c>
      <c r="F430" s="145">
        <f>F431</f>
        <v>50</v>
      </c>
      <c r="G430" s="145">
        <f aca="true" t="shared" si="206" ref="F430:R435">G431</f>
        <v>50</v>
      </c>
      <c r="H430" s="24">
        <f t="shared" si="206"/>
        <v>0</v>
      </c>
      <c r="I430" s="24">
        <f t="shared" si="206"/>
        <v>0</v>
      </c>
      <c r="J430" s="24">
        <f t="shared" si="206"/>
        <v>0</v>
      </c>
      <c r="K430" s="24">
        <f t="shared" si="206"/>
        <v>0</v>
      </c>
      <c r="L430" s="24">
        <f t="shared" si="206"/>
        <v>0</v>
      </c>
      <c r="M430" s="193">
        <f t="shared" si="206"/>
        <v>0</v>
      </c>
      <c r="N430" s="24">
        <f t="shared" si="206"/>
        <v>0</v>
      </c>
      <c r="O430" s="224">
        <f t="shared" si="206"/>
        <v>0</v>
      </c>
      <c r="P430" s="24">
        <f t="shared" si="206"/>
        <v>0</v>
      </c>
      <c r="Q430" s="24">
        <f t="shared" si="206"/>
        <v>0</v>
      </c>
      <c r="R430" s="24">
        <f t="shared" si="206"/>
        <v>0</v>
      </c>
      <c r="S430" s="8"/>
    </row>
    <row r="431" spans="1:19" s="23" customFormat="1" ht="14.25" customHeight="1" hidden="1">
      <c r="A431" s="17"/>
      <c r="B431" s="5" t="s">
        <v>76</v>
      </c>
      <c r="C431" s="16"/>
      <c r="D431" s="5"/>
      <c r="E431" s="13" t="s">
        <v>77</v>
      </c>
      <c r="F431" s="145">
        <f>F432</f>
        <v>50</v>
      </c>
      <c r="G431" s="145">
        <f t="shared" si="206"/>
        <v>50</v>
      </c>
      <c r="H431" s="24">
        <f t="shared" si="206"/>
        <v>0</v>
      </c>
      <c r="I431" s="24">
        <f t="shared" si="206"/>
        <v>0</v>
      </c>
      <c r="J431" s="24">
        <f t="shared" si="206"/>
        <v>0</v>
      </c>
      <c r="K431" s="24">
        <f t="shared" si="206"/>
        <v>0</v>
      </c>
      <c r="L431" s="24">
        <f t="shared" si="206"/>
        <v>0</v>
      </c>
      <c r="M431" s="193">
        <f t="shared" si="206"/>
        <v>0</v>
      </c>
      <c r="N431" s="24">
        <f t="shared" si="206"/>
        <v>0</v>
      </c>
      <c r="O431" s="224">
        <f t="shared" si="206"/>
        <v>0</v>
      </c>
      <c r="P431" s="24">
        <f t="shared" si="206"/>
        <v>0</v>
      </c>
      <c r="Q431" s="24">
        <f t="shared" si="206"/>
        <v>0</v>
      </c>
      <c r="R431" s="24">
        <f t="shared" si="206"/>
        <v>0</v>
      </c>
      <c r="S431" s="8"/>
    </row>
    <row r="432" spans="1:19" s="23" customFormat="1" ht="64.5" customHeight="1" hidden="1">
      <c r="A432" s="17"/>
      <c r="B432" s="17"/>
      <c r="C432" s="82" t="s">
        <v>270</v>
      </c>
      <c r="D432" s="11"/>
      <c r="E432" s="79" t="s">
        <v>123</v>
      </c>
      <c r="F432" s="113">
        <f t="shared" si="206"/>
        <v>50</v>
      </c>
      <c r="G432" s="113">
        <f t="shared" si="206"/>
        <v>50</v>
      </c>
      <c r="H432" s="91">
        <f t="shared" si="206"/>
        <v>0</v>
      </c>
      <c r="I432" s="91">
        <f t="shared" si="206"/>
        <v>0</v>
      </c>
      <c r="J432" s="91">
        <f t="shared" si="206"/>
        <v>0</v>
      </c>
      <c r="K432" s="91">
        <f t="shared" si="206"/>
        <v>0</v>
      </c>
      <c r="L432" s="91">
        <f t="shared" si="206"/>
        <v>0</v>
      </c>
      <c r="M432" s="95">
        <f t="shared" si="206"/>
        <v>0</v>
      </c>
      <c r="N432" s="91">
        <f t="shared" si="206"/>
        <v>0</v>
      </c>
      <c r="O432" s="61">
        <f t="shared" si="206"/>
        <v>0</v>
      </c>
      <c r="P432" s="91">
        <f t="shared" si="206"/>
        <v>0</v>
      </c>
      <c r="Q432" s="91">
        <f t="shared" si="206"/>
        <v>0</v>
      </c>
      <c r="R432" s="91">
        <f t="shared" si="206"/>
        <v>0</v>
      </c>
      <c r="S432" s="8"/>
    </row>
    <row r="433" spans="1:19" s="23" customFormat="1" ht="12.75" hidden="1">
      <c r="A433" s="17"/>
      <c r="B433" s="17"/>
      <c r="C433" s="100" t="s">
        <v>271</v>
      </c>
      <c r="D433" s="50"/>
      <c r="E433" s="80" t="s">
        <v>124</v>
      </c>
      <c r="F433" s="97">
        <f t="shared" si="206"/>
        <v>50</v>
      </c>
      <c r="G433" s="97">
        <f t="shared" si="206"/>
        <v>50</v>
      </c>
      <c r="H433" s="87">
        <f t="shared" si="206"/>
        <v>0</v>
      </c>
      <c r="I433" s="87">
        <f t="shared" si="206"/>
        <v>0</v>
      </c>
      <c r="J433" s="87">
        <f t="shared" si="206"/>
        <v>0</v>
      </c>
      <c r="K433" s="87">
        <f t="shared" si="206"/>
        <v>0</v>
      </c>
      <c r="L433" s="87">
        <f t="shared" si="206"/>
        <v>0</v>
      </c>
      <c r="M433" s="89">
        <f t="shared" si="206"/>
        <v>0</v>
      </c>
      <c r="N433" s="87">
        <f t="shared" si="206"/>
        <v>0</v>
      </c>
      <c r="O433" s="62">
        <f t="shared" si="206"/>
        <v>0</v>
      </c>
      <c r="P433" s="87">
        <f t="shared" si="206"/>
        <v>0</v>
      </c>
      <c r="Q433" s="87">
        <f t="shared" si="206"/>
        <v>0</v>
      </c>
      <c r="R433" s="87">
        <f t="shared" si="206"/>
        <v>0</v>
      </c>
      <c r="S433" s="8"/>
    </row>
    <row r="434" spans="1:19" s="23" customFormat="1" ht="43.5" customHeight="1" hidden="1">
      <c r="A434" s="17"/>
      <c r="B434" s="17"/>
      <c r="C434" s="85" t="s">
        <v>286</v>
      </c>
      <c r="D434" s="50"/>
      <c r="E434" s="72" t="s">
        <v>288</v>
      </c>
      <c r="F434" s="97">
        <f t="shared" si="206"/>
        <v>50</v>
      </c>
      <c r="G434" s="97">
        <f t="shared" si="206"/>
        <v>50</v>
      </c>
      <c r="H434" s="87">
        <f t="shared" si="206"/>
        <v>0</v>
      </c>
      <c r="I434" s="87">
        <f t="shared" si="206"/>
        <v>0</v>
      </c>
      <c r="J434" s="87">
        <f t="shared" si="206"/>
        <v>0</v>
      </c>
      <c r="K434" s="87">
        <f t="shared" si="206"/>
        <v>0</v>
      </c>
      <c r="L434" s="87">
        <f t="shared" si="206"/>
        <v>0</v>
      </c>
      <c r="M434" s="89">
        <f t="shared" si="206"/>
        <v>0</v>
      </c>
      <c r="N434" s="87">
        <f t="shared" si="206"/>
        <v>0</v>
      </c>
      <c r="O434" s="62">
        <f t="shared" si="206"/>
        <v>0</v>
      </c>
      <c r="P434" s="87">
        <f t="shared" si="206"/>
        <v>0</v>
      </c>
      <c r="Q434" s="87">
        <f t="shared" si="206"/>
        <v>0</v>
      </c>
      <c r="R434" s="87">
        <f t="shared" si="206"/>
        <v>0</v>
      </c>
      <c r="S434" s="8"/>
    </row>
    <row r="435" spans="1:19" s="23" customFormat="1" ht="38.25" hidden="1">
      <c r="A435" s="17"/>
      <c r="B435" s="17"/>
      <c r="C435" s="85" t="s">
        <v>287</v>
      </c>
      <c r="D435" s="50"/>
      <c r="E435" s="72" t="s">
        <v>496</v>
      </c>
      <c r="F435" s="97">
        <f t="shared" si="206"/>
        <v>50</v>
      </c>
      <c r="G435" s="97">
        <f t="shared" si="206"/>
        <v>50</v>
      </c>
      <c r="H435" s="87">
        <f t="shared" si="206"/>
        <v>0</v>
      </c>
      <c r="I435" s="87">
        <f t="shared" si="206"/>
        <v>0</v>
      </c>
      <c r="J435" s="87">
        <f t="shared" si="206"/>
        <v>0</v>
      </c>
      <c r="K435" s="87">
        <f t="shared" si="206"/>
        <v>0</v>
      </c>
      <c r="L435" s="87">
        <f t="shared" si="206"/>
        <v>0</v>
      </c>
      <c r="M435" s="89">
        <f t="shared" si="206"/>
        <v>0</v>
      </c>
      <c r="N435" s="87">
        <f t="shared" si="206"/>
        <v>0</v>
      </c>
      <c r="O435" s="62">
        <f t="shared" si="206"/>
        <v>0</v>
      </c>
      <c r="P435" s="87">
        <f t="shared" si="206"/>
        <v>0</v>
      </c>
      <c r="Q435" s="87">
        <f t="shared" si="206"/>
        <v>0</v>
      </c>
      <c r="R435" s="87">
        <f t="shared" si="206"/>
        <v>0</v>
      </c>
      <c r="S435" s="8"/>
    </row>
    <row r="436" spans="1:19" s="23" customFormat="1" ht="30.75" customHeight="1" hidden="1">
      <c r="A436" s="17"/>
      <c r="B436" s="17"/>
      <c r="C436" s="85"/>
      <c r="D436" s="50" t="s">
        <v>3</v>
      </c>
      <c r="E436" s="86" t="s">
        <v>98</v>
      </c>
      <c r="F436" s="97">
        <v>50</v>
      </c>
      <c r="G436" s="111">
        <f>F436+SUM(H436:R436)</f>
        <v>50</v>
      </c>
      <c r="H436" s="87"/>
      <c r="I436" s="87"/>
      <c r="J436" s="88"/>
      <c r="K436" s="88"/>
      <c r="L436" s="87"/>
      <c r="M436" s="89"/>
      <c r="N436" s="87"/>
      <c r="O436" s="62"/>
      <c r="P436" s="87"/>
      <c r="Q436" s="87"/>
      <c r="R436" s="87"/>
      <c r="S436" s="8"/>
    </row>
    <row r="437" spans="1:18" s="23" customFormat="1" ht="21" customHeight="1" hidden="1">
      <c r="A437" s="17"/>
      <c r="B437" s="5" t="s">
        <v>52</v>
      </c>
      <c r="C437" s="82"/>
      <c r="D437" s="11"/>
      <c r="E437" s="13" t="s">
        <v>53</v>
      </c>
      <c r="F437" s="91">
        <f aca="true" t="shared" si="207" ref="F437:F442">F438</f>
        <v>0</v>
      </c>
      <c r="G437" s="91">
        <f aca="true" t="shared" si="208" ref="G437:R442">G438</f>
        <v>0</v>
      </c>
      <c r="H437" s="91">
        <f t="shared" si="208"/>
        <v>0</v>
      </c>
      <c r="I437" s="91">
        <f t="shared" si="208"/>
        <v>0</v>
      </c>
      <c r="J437" s="91">
        <f t="shared" si="208"/>
        <v>0</v>
      </c>
      <c r="K437" s="91">
        <f t="shared" si="208"/>
        <v>0</v>
      </c>
      <c r="L437" s="91">
        <f t="shared" si="208"/>
        <v>0</v>
      </c>
      <c r="M437" s="95">
        <f t="shared" si="208"/>
        <v>0</v>
      </c>
      <c r="N437" s="91">
        <f t="shared" si="208"/>
        <v>0</v>
      </c>
      <c r="O437" s="61">
        <f t="shared" si="208"/>
        <v>0</v>
      </c>
      <c r="P437" s="91">
        <f t="shared" si="208"/>
        <v>0</v>
      </c>
      <c r="Q437" s="91">
        <f t="shared" si="208"/>
        <v>0</v>
      </c>
      <c r="R437" s="91">
        <f t="shared" si="208"/>
        <v>0</v>
      </c>
    </row>
    <row r="438" spans="1:18" s="23" customFormat="1" ht="21" customHeight="1" hidden="1">
      <c r="A438" s="17"/>
      <c r="B438" s="5" t="s">
        <v>54</v>
      </c>
      <c r="C438" s="82"/>
      <c r="D438" s="11"/>
      <c r="E438" s="13" t="s">
        <v>55</v>
      </c>
      <c r="F438" s="91">
        <f t="shared" si="207"/>
        <v>0</v>
      </c>
      <c r="G438" s="91">
        <f t="shared" si="208"/>
        <v>0</v>
      </c>
      <c r="H438" s="91">
        <f t="shared" si="208"/>
        <v>0</v>
      </c>
      <c r="I438" s="91">
        <f t="shared" si="208"/>
        <v>0</v>
      </c>
      <c r="J438" s="91">
        <f t="shared" si="208"/>
        <v>0</v>
      </c>
      <c r="K438" s="91">
        <f t="shared" si="208"/>
        <v>0</v>
      </c>
      <c r="L438" s="91">
        <f t="shared" si="208"/>
        <v>0</v>
      </c>
      <c r="M438" s="95">
        <f t="shared" si="208"/>
        <v>0</v>
      </c>
      <c r="N438" s="91">
        <f t="shared" si="208"/>
        <v>0</v>
      </c>
      <c r="O438" s="61">
        <f t="shared" si="208"/>
        <v>0</v>
      </c>
      <c r="P438" s="91">
        <f t="shared" si="208"/>
        <v>0</v>
      </c>
      <c r="Q438" s="91">
        <f t="shared" si="208"/>
        <v>0</v>
      </c>
      <c r="R438" s="91">
        <f t="shared" si="208"/>
        <v>0</v>
      </c>
    </row>
    <row r="439" spans="1:18" s="23" customFormat="1" ht="28.5" customHeight="1" hidden="1">
      <c r="A439" s="17"/>
      <c r="B439" s="5"/>
      <c r="C439" s="82" t="s">
        <v>320</v>
      </c>
      <c r="D439" s="11"/>
      <c r="E439" s="79" t="s">
        <v>129</v>
      </c>
      <c r="F439" s="91">
        <f t="shared" si="207"/>
        <v>0</v>
      </c>
      <c r="G439" s="91">
        <f t="shared" si="208"/>
        <v>0</v>
      </c>
      <c r="H439" s="91">
        <f t="shared" si="208"/>
        <v>0</v>
      </c>
      <c r="I439" s="91">
        <f t="shared" si="208"/>
        <v>0</v>
      </c>
      <c r="J439" s="91">
        <f t="shared" si="208"/>
        <v>0</v>
      </c>
      <c r="K439" s="91">
        <f t="shared" si="208"/>
        <v>0</v>
      </c>
      <c r="L439" s="91">
        <f t="shared" si="208"/>
        <v>0</v>
      </c>
      <c r="M439" s="95">
        <f t="shared" si="208"/>
        <v>0</v>
      </c>
      <c r="N439" s="91">
        <f t="shared" si="208"/>
        <v>0</v>
      </c>
      <c r="O439" s="61">
        <f t="shared" si="208"/>
        <v>0</v>
      </c>
      <c r="P439" s="91">
        <f t="shared" si="208"/>
        <v>0</v>
      </c>
      <c r="Q439" s="91">
        <f t="shared" si="208"/>
        <v>0</v>
      </c>
      <c r="R439" s="91">
        <f t="shared" si="208"/>
        <v>0</v>
      </c>
    </row>
    <row r="440" spans="1:18" s="23" customFormat="1" ht="25.5" customHeight="1" hidden="1">
      <c r="A440" s="17"/>
      <c r="B440" s="17"/>
      <c r="C440" s="100" t="s">
        <v>324</v>
      </c>
      <c r="D440" s="117"/>
      <c r="E440" s="80" t="s">
        <v>131</v>
      </c>
      <c r="F440" s="87">
        <f t="shared" si="207"/>
        <v>0</v>
      </c>
      <c r="G440" s="87">
        <f t="shared" si="208"/>
        <v>0</v>
      </c>
      <c r="H440" s="87">
        <f t="shared" si="208"/>
        <v>0</v>
      </c>
      <c r="I440" s="87">
        <f t="shared" si="208"/>
        <v>0</v>
      </c>
      <c r="J440" s="87">
        <f t="shared" si="208"/>
        <v>0</v>
      </c>
      <c r="K440" s="87">
        <f t="shared" si="208"/>
        <v>0</v>
      </c>
      <c r="L440" s="87">
        <f t="shared" si="208"/>
        <v>0</v>
      </c>
      <c r="M440" s="89">
        <f t="shared" si="208"/>
        <v>0</v>
      </c>
      <c r="N440" s="87">
        <f t="shared" si="208"/>
        <v>0</v>
      </c>
      <c r="O440" s="62">
        <f t="shared" si="208"/>
        <v>0</v>
      </c>
      <c r="P440" s="87">
        <f t="shared" si="208"/>
        <v>0</v>
      </c>
      <c r="Q440" s="87">
        <f t="shared" si="208"/>
        <v>0</v>
      </c>
      <c r="R440" s="87">
        <f t="shared" si="208"/>
        <v>0</v>
      </c>
    </row>
    <row r="441" spans="1:18" s="23" customFormat="1" ht="28.5" customHeight="1" hidden="1">
      <c r="A441" s="17"/>
      <c r="B441" s="17"/>
      <c r="C441" s="85" t="s">
        <v>325</v>
      </c>
      <c r="D441" s="50"/>
      <c r="E441" s="124" t="s">
        <v>328</v>
      </c>
      <c r="F441" s="87">
        <f t="shared" si="207"/>
        <v>0</v>
      </c>
      <c r="G441" s="87">
        <f t="shared" si="208"/>
        <v>0</v>
      </c>
      <c r="H441" s="87">
        <f t="shared" si="208"/>
        <v>0</v>
      </c>
      <c r="I441" s="87">
        <f t="shared" si="208"/>
        <v>0</v>
      </c>
      <c r="J441" s="87">
        <f t="shared" si="208"/>
        <v>0</v>
      </c>
      <c r="K441" s="87">
        <f t="shared" si="208"/>
        <v>0</v>
      </c>
      <c r="L441" s="87">
        <f t="shared" si="208"/>
        <v>0</v>
      </c>
      <c r="M441" s="89">
        <f t="shared" si="208"/>
        <v>0</v>
      </c>
      <c r="N441" s="87">
        <f t="shared" si="208"/>
        <v>0</v>
      </c>
      <c r="O441" s="62">
        <f t="shared" si="208"/>
        <v>0</v>
      </c>
      <c r="P441" s="87">
        <f t="shared" si="208"/>
        <v>0</v>
      </c>
      <c r="Q441" s="87">
        <f t="shared" si="208"/>
        <v>0</v>
      </c>
      <c r="R441" s="87">
        <f t="shared" si="208"/>
        <v>0</v>
      </c>
    </row>
    <row r="442" spans="1:18" s="23" customFormat="1" ht="54" customHeight="1" hidden="1">
      <c r="A442" s="17"/>
      <c r="B442" s="17"/>
      <c r="C442" s="85" t="s">
        <v>429</v>
      </c>
      <c r="D442" s="50"/>
      <c r="E442" s="124" t="s">
        <v>329</v>
      </c>
      <c r="F442" s="87">
        <f t="shared" si="207"/>
        <v>0</v>
      </c>
      <c r="G442" s="87">
        <f t="shared" si="208"/>
        <v>0</v>
      </c>
      <c r="H442" s="87">
        <f t="shared" si="208"/>
        <v>0</v>
      </c>
      <c r="I442" s="87">
        <f t="shared" si="208"/>
        <v>0</v>
      </c>
      <c r="J442" s="87">
        <f t="shared" si="208"/>
        <v>0</v>
      </c>
      <c r="K442" s="87">
        <f t="shared" si="208"/>
        <v>0</v>
      </c>
      <c r="L442" s="87">
        <f t="shared" si="208"/>
        <v>0</v>
      </c>
      <c r="M442" s="89">
        <f t="shared" si="208"/>
        <v>0</v>
      </c>
      <c r="N442" s="87">
        <f t="shared" si="208"/>
        <v>0</v>
      </c>
      <c r="O442" s="62">
        <f t="shared" si="208"/>
        <v>0</v>
      </c>
      <c r="P442" s="87">
        <f t="shared" si="208"/>
        <v>0</v>
      </c>
      <c r="Q442" s="87">
        <f t="shared" si="208"/>
        <v>0</v>
      </c>
      <c r="R442" s="87">
        <f t="shared" si="208"/>
        <v>0</v>
      </c>
    </row>
    <row r="443" spans="1:18" s="23" customFormat="1" ht="21" customHeight="1" hidden="1">
      <c r="A443" s="17"/>
      <c r="B443" s="17"/>
      <c r="C443" s="85"/>
      <c r="D443" s="50" t="s">
        <v>6</v>
      </c>
      <c r="E443" s="86" t="s">
        <v>7</v>
      </c>
      <c r="F443" s="87"/>
      <c r="G443" s="111">
        <f>F443+SUM(H443:R443)</f>
        <v>0</v>
      </c>
      <c r="H443" s="87"/>
      <c r="I443" s="87"/>
      <c r="J443" s="88"/>
      <c r="K443" s="88"/>
      <c r="L443" s="87"/>
      <c r="M443" s="89"/>
      <c r="N443" s="87"/>
      <c r="O443" s="62"/>
      <c r="P443" s="87"/>
      <c r="Q443" s="87"/>
      <c r="R443" s="87"/>
    </row>
    <row r="444" spans="1:18" s="23" customFormat="1" ht="46.5" customHeight="1" hidden="1">
      <c r="A444" s="5" t="s">
        <v>23</v>
      </c>
      <c r="B444" s="5"/>
      <c r="C444" s="5"/>
      <c r="D444" s="5"/>
      <c r="E444" s="13" t="s">
        <v>68</v>
      </c>
      <c r="F444" s="145">
        <f aca="true" t="shared" si="209" ref="F444:R444">F460+F491+F522+F515+F445</f>
        <v>49601.2</v>
      </c>
      <c r="G444" s="145">
        <f t="shared" si="209"/>
        <v>49809.345</v>
      </c>
      <c r="H444" s="145">
        <f t="shared" si="209"/>
        <v>0</v>
      </c>
      <c r="I444" s="145">
        <f t="shared" si="209"/>
        <v>191.91999999999996</v>
      </c>
      <c r="J444" s="145">
        <f t="shared" si="209"/>
        <v>16.225</v>
      </c>
      <c r="K444" s="145">
        <f t="shared" si="209"/>
        <v>0</v>
      </c>
      <c r="L444" s="145">
        <f t="shared" si="209"/>
        <v>0</v>
      </c>
      <c r="M444" s="155">
        <f t="shared" si="209"/>
        <v>0</v>
      </c>
      <c r="N444" s="145">
        <f t="shared" si="209"/>
        <v>0</v>
      </c>
      <c r="O444" s="220">
        <f t="shared" si="209"/>
        <v>0</v>
      </c>
      <c r="P444" s="145">
        <f t="shared" si="209"/>
        <v>0</v>
      </c>
      <c r="Q444" s="145">
        <f t="shared" si="209"/>
        <v>0</v>
      </c>
      <c r="R444" s="145">
        <f t="shared" si="209"/>
        <v>0</v>
      </c>
    </row>
    <row r="445" spans="1:18" s="23" customFormat="1" ht="22.5" customHeight="1" hidden="1">
      <c r="A445" s="5"/>
      <c r="B445" s="5" t="s">
        <v>30</v>
      </c>
      <c r="C445" s="5"/>
      <c r="D445" s="5"/>
      <c r="E445" s="15" t="s">
        <v>31</v>
      </c>
      <c r="F445" s="145">
        <f>F446</f>
        <v>32</v>
      </c>
      <c r="G445" s="145">
        <f aca="true" t="shared" si="210" ref="G445:R445">G446</f>
        <v>48.225</v>
      </c>
      <c r="H445" s="145">
        <f t="shared" si="210"/>
        <v>0</v>
      </c>
      <c r="I445" s="145">
        <f t="shared" si="210"/>
        <v>0</v>
      </c>
      <c r="J445" s="145">
        <f t="shared" si="210"/>
        <v>16.225</v>
      </c>
      <c r="K445" s="145">
        <f t="shared" si="210"/>
        <v>0</v>
      </c>
      <c r="L445" s="145">
        <f t="shared" si="210"/>
        <v>0</v>
      </c>
      <c r="M445" s="155">
        <f t="shared" si="210"/>
        <v>0</v>
      </c>
      <c r="N445" s="145">
        <f t="shared" si="210"/>
        <v>0</v>
      </c>
      <c r="O445" s="220">
        <f t="shared" si="210"/>
        <v>0</v>
      </c>
      <c r="P445" s="145">
        <f t="shared" si="210"/>
        <v>0</v>
      </c>
      <c r="Q445" s="145">
        <f t="shared" si="210"/>
        <v>0</v>
      </c>
      <c r="R445" s="145">
        <f t="shared" si="210"/>
        <v>0</v>
      </c>
    </row>
    <row r="446" spans="1:18" s="23" customFormat="1" ht="15.75" customHeight="1" hidden="1">
      <c r="A446" s="5"/>
      <c r="B446" s="5" t="s">
        <v>86</v>
      </c>
      <c r="C446" s="5"/>
      <c r="D446" s="5"/>
      <c r="E446" s="13" t="s">
        <v>41</v>
      </c>
      <c r="F446" s="145">
        <f>F455+F447</f>
        <v>32</v>
      </c>
      <c r="G446" s="145">
        <f aca="true" t="shared" si="211" ref="G446:R446">G455+G447</f>
        <v>48.225</v>
      </c>
      <c r="H446" s="145">
        <f t="shared" si="211"/>
        <v>0</v>
      </c>
      <c r="I446" s="145">
        <f t="shared" si="211"/>
        <v>0</v>
      </c>
      <c r="J446" s="145">
        <f t="shared" si="211"/>
        <v>16.225</v>
      </c>
      <c r="K446" s="145">
        <f t="shared" si="211"/>
        <v>0</v>
      </c>
      <c r="L446" s="145">
        <f t="shared" si="211"/>
        <v>0</v>
      </c>
      <c r="M446" s="155">
        <f t="shared" si="211"/>
        <v>0</v>
      </c>
      <c r="N446" s="145">
        <f t="shared" si="211"/>
        <v>0</v>
      </c>
      <c r="O446" s="220">
        <f t="shared" si="211"/>
        <v>0</v>
      </c>
      <c r="P446" s="145">
        <f t="shared" si="211"/>
        <v>0</v>
      </c>
      <c r="Q446" s="145">
        <f t="shared" si="211"/>
        <v>0</v>
      </c>
      <c r="R446" s="145">
        <f t="shared" si="211"/>
        <v>0</v>
      </c>
    </row>
    <row r="447" spans="1:18" s="23" customFormat="1" ht="61.5" customHeight="1" hidden="1">
      <c r="A447" s="5"/>
      <c r="B447" s="5"/>
      <c r="C447" s="82" t="s">
        <v>240</v>
      </c>
      <c r="D447" s="11"/>
      <c r="E447" s="79" t="s">
        <v>118</v>
      </c>
      <c r="F447" s="145">
        <f>F451+F448</f>
        <v>32</v>
      </c>
      <c r="G447" s="145">
        <f>G451+G448</f>
        <v>48.225</v>
      </c>
      <c r="H447" s="145">
        <f aca="true" t="shared" si="212" ref="H447:R447">H451+H448</f>
        <v>0</v>
      </c>
      <c r="I447" s="145">
        <f t="shared" si="212"/>
        <v>0</v>
      </c>
      <c r="J447" s="145">
        <f t="shared" si="212"/>
        <v>16.225</v>
      </c>
      <c r="K447" s="145">
        <f t="shared" si="212"/>
        <v>0</v>
      </c>
      <c r="L447" s="145">
        <f t="shared" si="212"/>
        <v>0</v>
      </c>
      <c r="M447" s="155">
        <f t="shared" si="212"/>
        <v>0</v>
      </c>
      <c r="N447" s="145">
        <f t="shared" si="212"/>
        <v>0</v>
      </c>
      <c r="O447" s="220">
        <f t="shared" si="212"/>
        <v>0</v>
      </c>
      <c r="P447" s="145">
        <f t="shared" si="212"/>
        <v>0</v>
      </c>
      <c r="Q447" s="145">
        <f t="shared" si="212"/>
        <v>0</v>
      </c>
      <c r="R447" s="145">
        <f t="shared" si="212"/>
        <v>0</v>
      </c>
    </row>
    <row r="448" spans="1:18" s="23" customFormat="1" ht="42.75" customHeight="1" hidden="1">
      <c r="A448" s="5"/>
      <c r="B448" s="5"/>
      <c r="C448" s="100" t="s">
        <v>245</v>
      </c>
      <c r="D448" s="117"/>
      <c r="E448" s="80" t="s">
        <v>247</v>
      </c>
      <c r="F448" s="126">
        <f>F449</f>
        <v>10</v>
      </c>
      <c r="G448" s="126">
        <f aca="true" t="shared" si="213" ref="G448:R449">G449</f>
        <v>26.225</v>
      </c>
      <c r="H448" s="126">
        <f t="shared" si="213"/>
        <v>0</v>
      </c>
      <c r="I448" s="126">
        <f t="shared" si="213"/>
        <v>0</v>
      </c>
      <c r="J448" s="126">
        <f t="shared" si="213"/>
        <v>16.225</v>
      </c>
      <c r="K448" s="126">
        <f t="shared" si="213"/>
        <v>0</v>
      </c>
      <c r="L448" s="126">
        <f t="shared" si="213"/>
        <v>0</v>
      </c>
      <c r="M448" s="195">
        <f t="shared" si="213"/>
        <v>0</v>
      </c>
      <c r="N448" s="126">
        <f t="shared" si="213"/>
        <v>0</v>
      </c>
      <c r="O448" s="221">
        <f t="shared" si="213"/>
        <v>0</v>
      </c>
      <c r="P448" s="126">
        <f t="shared" si="213"/>
        <v>0</v>
      </c>
      <c r="Q448" s="126">
        <f t="shared" si="213"/>
        <v>0</v>
      </c>
      <c r="R448" s="126">
        <f t="shared" si="213"/>
        <v>0</v>
      </c>
    </row>
    <row r="449" spans="1:18" s="23" customFormat="1" ht="32.25" customHeight="1" hidden="1">
      <c r="A449" s="5"/>
      <c r="B449" s="5"/>
      <c r="C449" s="85" t="s">
        <v>246</v>
      </c>
      <c r="D449" s="50"/>
      <c r="E449" s="72" t="s">
        <v>248</v>
      </c>
      <c r="F449" s="126">
        <f>F450</f>
        <v>10</v>
      </c>
      <c r="G449" s="126">
        <f t="shared" si="213"/>
        <v>26.225</v>
      </c>
      <c r="H449" s="126">
        <f t="shared" si="213"/>
        <v>0</v>
      </c>
      <c r="I449" s="126">
        <f t="shared" si="213"/>
        <v>0</v>
      </c>
      <c r="J449" s="126">
        <f t="shared" si="213"/>
        <v>16.225</v>
      </c>
      <c r="K449" s="126">
        <f t="shared" si="213"/>
        <v>0</v>
      </c>
      <c r="L449" s="126">
        <f t="shared" si="213"/>
        <v>0</v>
      </c>
      <c r="M449" s="195">
        <f t="shared" si="213"/>
        <v>0</v>
      </c>
      <c r="N449" s="126">
        <f t="shared" si="213"/>
        <v>0</v>
      </c>
      <c r="O449" s="221">
        <f t="shared" si="213"/>
        <v>0</v>
      </c>
      <c r="P449" s="126">
        <f t="shared" si="213"/>
        <v>0</v>
      </c>
      <c r="Q449" s="126">
        <f t="shared" si="213"/>
        <v>0</v>
      </c>
      <c r="R449" s="126">
        <f t="shared" si="213"/>
        <v>0</v>
      </c>
    </row>
    <row r="450" spans="1:18" s="23" customFormat="1" ht="33" customHeight="1" hidden="1">
      <c r="A450" s="5"/>
      <c r="B450" s="5"/>
      <c r="C450" s="85"/>
      <c r="D450" s="50" t="s">
        <v>11</v>
      </c>
      <c r="E450" s="86" t="s">
        <v>12</v>
      </c>
      <c r="F450" s="126">
        <v>10</v>
      </c>
      <c r="G450" s="111">
        <f>F450+SUM(H450:R450)</f>
        <v>26.225</v>
      </c>
      <c r="H450" s="126"/>
      <c r="I450" s="126"/>
      <c r="J450" s="126">
        <v>16.225</v>
      </c>
      <c r="K450" s="126"/>
      <c r="L450" s="126"/>
      <c r="M450" s="195"/>
      <c r="N450" s="126"/>
      <c r="O450" s="221"/>
      <c r="P450" s="126"/>
      <c r="Q450" s="126"/>
      <c r="R450" s="126"/>
    </row>
    <row r="451" spans="1:18" s="23" customFormat="1" ht="34.5" customHeight="1" hidden="1">
      <c r="A451" s="5"/>
      <c r="B451" s="5"/>
      <c r="C451" s="100" t="s">
        <v>249</v>
      </c>
      <c r="D451" s="50"/>
      <c r="E451" s="80" t="s">
        <v>119</v>
      </c>
      <c r="F451" s="126">
        <f>F452</f>
        <v>22</v>
      </c>
      <c r="G451" s="126">
        <f aca="true" t="shared" si="214" ref="G451:R453">G452</f>
        <v>22</v>
      </c>
      <c r="H451" s="145">
        <f t="shared" si="214"/>
        <v>0</v>
      </c>
      <c r="I451" s="145">
        <f t="shared" si="214"/>
        <v>0</v>
      </c>
      <c r="J451" s="145">
        <f t="shared" si="214"/>
        <v>0</v>
      </c>
      <c r="K451" s="145">
        <f t="shared" si="214"/>
        <v>0</v>
      </c>
      <c r="L451" s="145">
        <f t="shared" si="214"/>
        <v>0</v>
      </c>
      <c r="M451" s="155">
        <f t="shared" si="214"/>
        <v>0</v>
      </c>
      <c r="N451" s="145">
        <f t="shared" si="214"/>
        <v>0</v>
      </c>
      <c r="O451" s="220">
        <f t="shared" si="214"/>
        <v>0</v>
      </c>
      <c r="P451" s="145">
        <f t="shared" si="214"/>
        <v>0</v>
      </c>
      <c r="Q451" s="145">
        <f t="shared" si="214"/>
        <v>0</v>
      </c>
      <c r="R451" s="145">
        <f t="shared" si="214"/>
        <v>0</v>
      </c>
    </row>
    <row r="452" spans="1:18" s="23" customFormat="1" ht="43.5" customHeight="1" hidden="1">
      <c r="A452" s="5"/>
      <c r="B452" s="5"/>
      <c r="C452" s="85" t="s">
        <v>250</v>
      </c>
      <c r="D452" s="50"/>
      <c r="E452" s="72" t="s">
        <v>252</v>
      </c>
      <c r="F452" s="126">
        <f>F453</f>
        <v>22</v>
      </c>
      <c r="G452" s="126">
        <f t="shared" si="214"/>
        <v>22</v>
      </c>
      <c r="H452" s="145">
        <f t="shared" si="214"/>
        <v>0</v>
      </c>
      <c r="I452" s="145">
        <f t="shared" si="214"/>
        <v>0</v>
      </c>
      <c r="J452" s="145">
        <f t="shared" si="214"/>
        <v>0</v>
      </c>
      <c r="K452" s="145">
        <f t="shared" si="214"/>
        <v>0</v>
      </c>
      <c r="L452" s="145">
        <f t="shared" si="214"/>
        <v>0</v>
      </c>
      <c r="M452" s="155">
        <f t="shared" si="214"/>
        <v>0</v>
      </c>
      <c r="N452" s="145">
        <f t="shared" si="214"/>
        <v>0</v>
      </c>
      <c r="O452" s="220">
        <f t="shared" si="214"/>
        <v>0</v>
      </c>
      <c r="P452" s="145">
        <f t="shared" si="214"/>
        <v>0</v>
      </c>
      <c r="Q452" s="145">
        <f t="shared" si="214"/>
        <v>0</v>
      </c>
      <c r="R452" s="145">
        <f t="shared" si="214"/>
        <v>0</v>
      </c>
    </row>
    <row r="453" spans="1:18" s="23" customFormat="1" ht="38.25" customHeight="1" hidden="1">
      <c r="A453" s="5"/>
      <c r="B453" s="5"/>
      <c r="C453" s="85" t="s">
        <v>251</v>
      </c>
      <c r="D453" s="50"/>
      <c r="E453" s="72" t="s">
        <v>253</v>
      </c>
      <c r="F453" s="126">
        <f>F454</f>
        <v>22</v>
      </c>
      <c r="G453" s="126">
        <f t="shared" si="214"/>
        <v>22</v>
      </c>
      <c r="H453" s="145">
        <f t="shared" si="214"/>
        <v>0</v>
      </c>
      <c r="I453" s="145">
        <f t="shared" si="214"/>
        <v>0</v>
      </c>
      <c r="J453" s="145">
        <f t="shared" si="214"/>
        <v>0</v>
      </c>
      <c r="K453" s="145">
        <f t="shared" si="214"/>
        <v>0</v>
      </c>
      <c r="L453" s="145">
        <f t="shared" si="214"/>
        <v>0</v>
      </c>
      <c r="M453" s="155">
        <f t="shared" si="214"/>
        <v>0</v>
      </c>
      <c r="N453" s="145">
        <f t="shared" si="214"/>
        <v>0</v>
      </c>
      <c r="O453" s="220">
        <f t="shared" si="214"/>
        <v>0</v>
      </c>
      <c r="P453" s="145">
        <f t="shared" si="214"/>
        <v>0</v>
      </c>
      <c r="Q453" s="145">
        <f t="shared" si="214"/>
        <v>0</v>
      </c>
      <c r="R453" s="145">
        <f t="shared" si="214"/>
        <v>0</v>
      </c>
    </row>
    <row r="454" spans="1:18" s="23" customFormat="1" ht="32.25" customHeight="1" hidden="1">
      <c r="A454" s="5"/>
      <c r="B454" s="5"/>
      <c r="C454" s="85"/>
      <c r="D454" s="50" t="s">
        <v>3</v>
      </c>
      <c r="E454" s="86" t="s">
        <v>98</v>
      </c>
      <c r="F454" s="126">
        <v>22</v>
      </c>
      <c r="G454" s="111">
        <f>F454+SUM(H454:R454)</f>
        <v>22</v>
      </c>
      <c r="H454" s="145"/>
      <c r="I454" s="145"/>
      <c r="J454" s="145"/>
      <c r="K454" s="145"/>
      <c r="L454" s="145"/>
      <c r="M454" s="155"/>
      <c r="N454" s="145"/>
      <c r="O454" s="220"/>
      <c r="P454" s="145"/>
      <c r="Q454" s="145"/>
      <c r="R454" s="145"/>
    </row>
    <row r="455" spans="1:18" s="23" customFormat="1" ht="29.25" customHeight="1" hidden="1">
      <c r="A455" s="5"/>
      <c r="B455" s="5"/>
      <c r="C455" s="82" t="s">
        <v>416</v>
      </c>
      <c r="D455" s="11"/>
      <c r="E455" s="102" t="s">
        <v>143</v>
      </c>
      <c r="F455" s="145">
        <f>F458</f>
        <v>0</v>
      </c>
      <c r="G455" s="145">
        <f>G458+G456</f>
        <v>0</v>
      </c>
      <c r="H455" s="145">
        <f aca="true" t="shared" si="215" ref="H455:O455">H458+H456</f>
        <v>0</v>
      </c>
      <c r="I455" s="145">
        <f t="shared" si="215"/>
        <v>0</v>
      </c>
      <c r="J455" s="145">
        <f t="shared" si="215"/>
        <v>0</v>
      </c>
      <c r="K455" s="145">
        <f t="shared" si="215"/>
        <v>0</v>
      </c>
      <c r="L455" s="145">
        <f t="shared" si="215"/>
        <v>0</v>
      </c>
      <c r="M455" s="145">
        <f t="shared" si="215"/>
        <v>0</v>
      </c>
      <c r="N455" s="145">
        <f t="shared" si="215"/>
        <v>0</v>
      </c>
      <c r="O455" s="220">
        <f t="shared" si="215"/>
        <v>0</v>
      </c>
      <c r="P455" s="145">
        <f>P458</f>
        <v>0</v>
      </c>
      <c r="Q455" s="145">
        <f>Q458</f>
        <v>0</v>
      </c>
      <c r="R455" s="145">
        <f>R458</f>
        <v>0</v>
      </c>
    </row>
    <row r="456" spans="1:18" s="23" customFormat="1" ht="29.25" customHeight="1" hidden="1">
      <c r="A456" s="5"/>
      <c r="B456" s="5"/>
      <c r="C456" s="85" t="s">
        <v>527</v>
      </c>
      <c r="D456" s="50"/>
      <c r="E456" s="86" t="s">
        <v>457</v>
      </c>
      <c r="F456" s="97">
        <f>F457</f>
        <v>0</v>
      </c>
      <c r="G456" s="97">
        <f aca="true" t="shared" si="216" ref="G456:O456">G457</f>
        <v>0</v>
      </c>
      <c r="H456" s="97">
        <f t="shared" si="216"/>
        <v>0</v>
      </c>
      <c r="I456" s="97">
        <f t="shared" si="216"/>
        <v>0</v>
      </c>
      <c r="J456" s="97">
        <f t="shared" si="216"/>
        <v>0</v>
      </c>
      <c r="K456" s="97">
        <f t="shared" si="216"/>
        <v>0</v>
      </c>
      <c r="L456" s="97">
        <f t="shared" si="216"/>
        <v>0</v>
      </c>
      <c r="M456" s="97">
        <f t="shared" si="216"/>
        <v>0</v>
      </c>
      <c r="N456" s="97">
        <f t="shared" si="216"/>
        <v>0</v>
      </c>
      <c r="O456" s="140">
        <f t="shared" si="216"/>
        <v>0</v>
      </c>
      <c r="P456" s="145"/>
      <c r="Q456" s="145"/>
      <c r="R456" s="145"/>
    </row>
    <row r="457" spans="1:18" s="23" customFormat="1" ht="29.25" customHeight="1" hidden="1">
      <c r="A457" s="5"/>
      <c r="B457" s="5"/>
      <c r="C457" s="85"/>
      <c r="D457" s="50" t="s">
        <v>11</v>
      </c>
      <c r="E457" s="86" t="s">
        <v>12</v>
      </c>
      <c r="F457" s="97"/>
      <c r="G457" s="111">
        <f>F457+SUM(H457:R457)</f>
        <v>0</v>
      </c>
      <c r="H457" s="87"/>
      <c r="I457" s="87"/>
      <c r="J457" s="87"/>
      <c r="K457" s="87"/>
      <c r="L457" s="87"/>
      <c r="M457" s="89"/>
      <c r="N457" s="87"/>
      <c r="O457" s="62"/>
      <c r="P457" s="145"/>
      <c r="Q457" s="145"/>
      <c r="R457" s="145"/>
    </row>
    <row r="458" spans="1:18" s="23" customFormat="1" ht="32.25" customHeight="1" hidden="1">
      <c r="A458" s="5"/>
      <c r="B458" s="5"/>
      <c r="C458" s="85" t="s">
        <v>456</v>
      </c>
      <c r="D458" s="50"/>
      <c r="E458" s="86" t="s">
        <v>457</v>
      </c>
      <c r="F458" s="126">
        <f>F459</f>
        <v>0</v>
      </c>
      <c r="G458" s="126">
        <f aca="true" t="shared" si="217" ref="G458:R458">G459</f>
        <v>0</v>
      </c>
      <c r="H458" s="126">
        <f t="shared" si="217"/>
        <v>0</v>
      </c>
      <c r="I458" s="126">
        <f t="shared" si="217"/>
        <v>0</v>
      </c>
      <c r="J458" s="126">
        <f t="shared" si="217"/>
        <v>0</v>
      </c>
      <c r="K458" s="126">
        <f t="shared" si="217"/>
        <v>0</v>
      </c>
      <c r="L458" s="126">
        <f t="shared" si="217"/>
        <v>0</v>
      </c>
      <c r="M458" s="126">
        <f t="shared" si="217"/>
        <v>0</v>
      </c>
      <c r="N458" s="126">
        <f t="shared" si="217"/>
        <v>0</v>
      </c>
      <c r="O458" s="221">
        <f t="shared" si="217"/>
        <v>0</v>
      </c>
      <c r="P458" s="126">
        <f t="shared" si="217"/>
        <v>0</v>
      </c>
      <c r="Q458" s="126">
        <f t="shared" si="217"/>
        <v>0</v>
      </c>
      <c r="R458" s="126">
        <f t="shared" si="217"/>
        <v>0</v>
      </c>
    </row>
    <row r="459" spans="1:18" s="23" customFormat="1" ht="28.5" customHeight="1" hidden="1">
      <c r="A459" s="5"/>
      <c r="B459" s="5"/>
      <c r="C459" s="85"/>
      <c r="D459" s="50" t="s">
        <v>11</v>
      </c>
      <c r="E459" s="86" t="s">
        <v>12</v>
      </c>
      <c r="F459" s="126"/>
      <c r="G459" s="166">
        <f>F459+SUM(H459:R459)</f>
        <v>0</v>
      </c>
      <c r="H459" s="126"/>
      <c r="I459" s="126"/>
      <c r="J459" s="126"/>
      <c r="K459" s="126"/>
      <c r="L459" s="126"/>
      <c r="M459" s="155"/>
      <c r="N459" s="166"/>
      <c r="O459" s="220"/>
      <c r="P459" s="145"/>
      <c r="Q459" s="145"/>
      <c r="R459" s="145"/>
    </row>
    <row r="460" spans="1:18" s="23" customFormat="1" ht="12" hidden="1">
      <c r="A460" s="5"/>
      <c r="B460" s="5" t="s">
        <v>69</v>
      </c>
      <c r="C460" s="5"/>
      <c r="D460" s="5"/>
      <c r="E460" s="13" t="s">
        <v>70</v>
      </c>
      <c r="F460" s="145">
        <f>F461+F479</f>
        <v>6639.5</v>
      </c>
      <c r="G460" s="145">
        <f aca="true" t="shared" si="218" ref="G460:R460">G461+G479</f>
        <v>6623.54</v>
      </c>
      <c r="H460" s="24">
        <f t="shared" si="218"/>
        <v>0</v>
      </c>
      <c r="I460" s="24">
        <f t="shared" si="218"/>
        <v>-15.960000000000036</v>
      </c>
      <c r="J460" s="24">
        <f t="shared" si="218"/>
        <v>0</v>
      </c>
      <c r="K460" s="24">
        <f t="shared" si="218"/>
        <v>0</v>
      </c>
      <c r="L460" s="24">
        <f t="shared" si="218"/>
        <v>0</v>
      </c>
      <c r="M460" s="193">
        <f t="shared" si="218"/>
        <v>0</v>
      </c>
      <c r="N460" s="24">
        <f t="shared" si="218"/>
        <v>0</v>
      </c>
      <c r="O460" s="224">
        <f t="shared" si="218"/>
        <v>0</v>
      </c>
      <c r="P460" s="24">
        <f t="shared" si="218"/>
        <v>0</v>
      </c>
      <c r="Q460" s="24">
        <f t="shared" si="218"/>
        <v>0</v>
      </c>
      <c r="R460" s="24">
        <f t="shared" si="218"/>
        <v>0</v>
      </c>
    </row>
    <row r="461" spans="1:18" s="23" customFormat="1" ht="12" hidden="1">
      <c r="A461" s="5"/>
      <c r="B461" s="5" t="s">
        <v>71</v>
      </c>
      <c r="C461" s="16"/>
      <c r="D461" s="5"/>
      <c r="E461" s="19" t="s">
        <v>72</v>
      </c>
      <c r="F461" s="145">
        <f>F462</f>
        <v>4873.3</v>
      </c>
      <c r="G461" s="145">
        <f aca="true" t="shared" si="219" ref="G461:R461">G462</f>
        <v>1201.8</v>
      </c>
      <c r="H461" s="24">
        <f t="shared" si="219"/>
        <v>0</v>
      </c>
      <c r="I461" s="24">
        <f t="shared" si="219"/>
        <v>-3671.5000000000005</v>
      </c>
      <c r="J461" s="24">
        <f t="shared" si="219"/>
        <v>0</v>
      </c>
      <c r="K461" s="24">
        <f t="shared" si="219"/>
        <v>0</v>
      </c>
      <c r="L461" s="24">
        <f t="shared" si="219"/>
        <v>0</v>
      </c>
      <c r="M461" s="193">
        <f t="shared" si="219"/>
        <v>0</v>
      </c>
      <c r="N461" s="24">
        <f t="shared" si="219"/>
        <v>0</v>
      </c>
      <c r="O461" s="224">
        <f t="shared" si="219"/>
        <v>0</v>
      </c>
      <c r="P461" s="24">
        <f t="shared" si="219"/>
        <v>0</v>
      </c>
      <c r="Q461" s="24">
        <f t="shared" si="219"/>
        <v>0</v>
      </c>
      <c r="R461" s="24">
        <f t="shared" si="219"/>
        <v>0</v>
      </c>
    </row>
    <row r="462" spans="1:18" s="23" customFormat="1" ht="64.5" customHeight="1" hidden="1">
      <c r="A462" s="17"/>
      <c r="B462" s="5"/>
      <c r="C462" s="82" t="s">
        <v>270</v>
      </c>
      <c r="D462" s="11"/>
      <c r="E462" s="79" t="s">
        <v>123</v>
      </c>
      <c r="F462" s="113">
        <f>F463+F473</f>
        <v>4873.3</v>
      </c>
      <c r="G462" s="113">
        <f aca="true" t="shared" si="220" ref="G462:R462">G463+G473</f>
        <v>1201.8</v>
      </c>
      <c r="H462" s="91">
        <f t="shared" si="220"/>
        <v>0</v>
      </c>
      <c r="I462" s="91">
        <f t="shared" si="220"/>
        <v>-3671.5000000000005</v>
      </c>
      <c r="J462" s="91">
        <f t="shared" si="220"/>
        <v>0</v>
      </c>
      <c r="K462" s="91">
        <f t="shared" si="220"/>
        <v>0</v>
      </c>
      <c r="L462" s="91">
        <f t="shared" si="220"/>
        <v>0</v>
      </c>
      <c r="M462" s="95">
        <f t="shared" si="220"/>
        <v>0</v>
      </c>
      <c r="N462" s="91">
        <f t="shared" si="220"/>
        <v>0</v>
      </c>
      <c r="O462" s="61">
        <f t="shared" si="220"/>
        <v>0</v>
      </c>
      <c r="P462" s="91">
        <f t="shared" si="220"/>
        <v>0</v>
      </c>
      <c r="Q462" s="91">
        <f t="shared" si="220"/>
        <v>0</v>
      </c>
      <c r="R462" s="91">
        <f t="shared" si="220"/>
        <v>0</v>
      </c>
    </row>
    <row r="463" spans="1:19" s="23" customFormat="1" ht="25.5" hidden="1">
      <c r="A463" s="17"/>
      <c r="B463" s="5"/>
      <c r="C463" s="100" t="s">
        <v>295</v>
      </c>
      <c r="D463" s="50"/>
      <c r="E463" s="80" t="s">
        <v>126</v>
      </c>
      <c r="F463" s="97">
        <f>F464+F467+F470</f>
        <v>1201.8</v>
      </c>
      <c r="G463" s="97">
        <f>G464+G467+G470</f>
        <v>1201.8</v>
      </c>
      <c r="H463" s="87">
        <f aca="true" t="shared" si="221" ref="H463:R463">H464+H467+H470</f>
        <v>0</v>
      </c>
      <c r="I463" s="87">
        <f t="shared" si="221"/>
        <v>0</v>
      </c>
      <c r="J463" s="87">
        <f t="shared" si="221"/>
        <v>0</v>
      </c>
      <c r="K463" s="87">
        <f t="shared" si="221"/>
        <v>0</v>
      </c>
      <c r="L463" s="87">
        <f t="shared" si="221"/>
        <v>0</v>
      </c>
      <c r="M463" s="89">
        <f t="shared" si="221"/>
        <v>0</v>
      </c>
      <c r="N463" s="87">
        <f t="shared" si="221"/>
        <v>0</v>
      </c>
      <c r="O463" s="62">
        <f t="shared" si="221"/>
        <v>0</v>
      </c>
      <c r="P463" s="87">
        <f t="shared" si="221"/>
        <v>0</v>
      </c>
      <c r="Q463" s="87">
        <f t="shared" si="221"/>
        <v>0</v>
      </c>
      <c r="R463" s="87">
        <f t="shared" si="221"/>
        <v>0</v>
      </c>
      <c r="S463" s="36"/>
    </row>
    <row r="464" spans="1:19" s="23" customFormat="1" ht="38.25" hidden="1">
      <c r="A464" s="17"/>
      <c r="B464" s="17"/>
      <c r="C464" s="85" t="s">
        <v>296</v>
      </c>
      <c r="D464" s="50"/>
      <c r="E464" s="72" t="s">
        <v>299</v>
      </c>
      <c r="F464" s="97">
        <f>F465</f>
        <v>837.7</v>
      </c>
      <c r="G464" s="97">
        <f aca="true" t="shared" si="222" ref="G464:R465">G465</f>
        <v>837.7</v>
      </c>
      <c r="H464" s="87">
        <f t="shared" si="222"/>
        <v>0</v>
      </c>
      <c r="I464" s="87">
        <f t="shared" si="222"/>
        <v>0</v>
      </c>
      <c r="J464" s="87">
        <f t="shared" si="222"/>
        <v>0</v>
      </c>
      <c r="K464" s="87">
        <f t="shared" si="222"/>
        <v>0</v>
      </c>
      <c r="L464" s="87">
        <f t="shared" si="222"/>
        <v>0</v>
      </c>
      <c r="M464" s="89">
        <f t="shared" si="222"/>
        <v>0</v>
      </c>
      <c r="N464" s="87">
        <f t="shared" si="222"/>
        <v>0</v>
      </c>
      <c r="O464" s="62">
        <f t="shared" si="222"/>
        <v>0</v>
      </c>
      <c r="P464" s="87">
        <f t="shared" si="222"/>
        <v>0</v>
      </c>
      <c r="Q464" s="87">
        <f t="shared" si="222"/>
        <v>0</v>
      </c>
      <c r="R464" s="87">
        <f t="shared" si="222"/>
        <v>0</v>
      </c>
      <c r="S464" s="36"/>
    </row>
    <row r="465" spans="1:19" s="23" customFormat="1" ht="25.5" hidden="1">
      <c r="A465" s="17"/>
      <c r="B465" s="5"/>
      <c r="C465" s="85" t="s">
        <v>297</v>
      </c>
      <c r="D465" s="50"/>
      <c r="E465" s="72" t="s">
        <v>275</v>
      </c>
      <c r="F465" s="97">
        <f>F466</f>
        <v>837.7</v>
      </c>
      <c r="G465" s="97">
        <f t="shared" si="222"/>
        <v>837.7</v>
      </c>
      <c r="H465" s="87">
        <f t="shared" si="222"/>
        <v>0</v>
      </c>
      <c r="I465" s="87">
        <f t="shared" si="222"/>
        <v>0</v>
      </c>
      <c r="J465" s="87">
        <f t="shared" si="222"/>
        <v>0</v>
      </c>
      <c r="K465" s="87">
        <f t="shared" si="222"/>
        <v>0</v>
      </c>
      <c r="L465" s="87">
        <f t="shared" si="222"/>
        <v>0</v>
      </c>
      <c r="M465" s="89">
        <f t="shared" si="222"/>
        <v>0</v>
      </c>
      <c r="N465" s="87">
        <f t="shared" si="222"/>
        <v>0</v>
      </c>
      <c r="O465" s="62">
        <f t="shared" si="222"/>
        <v>0</v>
      </c>
      <c r="P465" s="87">
        <f t="shared" si="222"/>
        <v>0</v>
      </c>
      <c r="Q465" s="87">
        <f t="shared" si="222"/>
        <v>0</v>
      </c>
      <c r="R465" s="87">
        <f t="shared" si="222"/>
        <v>0</v>
      </c>
      <c r="S465" s="36"/>
    </row>
    <row r="466" spans="1:19" s="23" customFormat="1" ht="25.5" hidden="1">
      <c r="A466" s="17"/>
      <c r="B466" s="17"/>
      <c r="C466" s="85"/>
      <c r="D466" s="50" t="s">
        <v>11</v>
      </c>
      <c r="E466" s="86" t="s">
        <v>12</v>
      </c>
      <c r="F466" s="97">
        <v>837.7</v>
      </c>
      <c r="G466" s="111">
        <f>F466+SUM(H466:R466)</f>
        <v>837.7</v>
      </c>
      <c r="H466" s="87"/>
      <c r="I466" s="87"/>
      <c r="J466" s="88"/>
      <c r="K466" s="88"/>
      <c r="L466" s="87"/>
      <c r="M466" s="114"/>
      <c r="N466" s="87"/>
      <c r="O466" s="62"/>
      <c r="P466" s="87"/>
      <c r="Q466" s="87"/>
      <c r="R466" s="87"/>
      <c r="S466" s="36"/>
    </row>
    <row r="467" spans="1:18" s="23" customFormat="1" ht="25.5" hidden="1">
      <c r="A467" s="17"/>
      <c r="B467" s="17"/>
      <c r="C467" s="85" t="s">
        <v>300</v>
      </c>
      <c r="D467" s="50"/>
      <c r="E467" s="72" t="s">
        <v>302</v>
      </c>
      <c r="F467" s="97">
        <f>F468</f>
        <v>150</v>
      </c>
      <c r="G467" s="97">
        <f aca="true" t="shared" si="223" ref="G467:R468">G468</f>
        <v>150</v>
      </c>
      <c r="H467" s="87">
        <f t="shared" si="223"/>
        <v>0</v>
      </c>
      <c r="I467" s="87">
        <f t="shared" si="223"/>
        <v>0</v>
      </c>
      <c r="J467" s="87">
        <f t="shared" si="223"/>
        <v>0</v>
      </c>
      <c r="K467" s="87">
        <f t="shared" si="223"/>
        <v>0</v>
      </c>
      <c r="L467" s="87">
        <f t="shared" si="223"/>
        <v>0</v>
      </c>
      <c r="M467" s="89">
        <f t="shared" si="223"/>
        <v>0</v>
      </c>
      <c r="N467" s="87">
        <f t="shared" si="223"/>
        <v>0</v>
      </c>
      <c r="O467" s="62">
        <f t="shared" si="223"/>
        <v>0</v>
      </c>
      <c r="P467" s="87">
        <f t="shared" si="223"/>
        <v>0</v>
      </c>
      <c r="Q467" s="87">
        <f t="shared" si="223"/>
        <v>0</v>
      </c>
      <c r="R467" s="87">
        <f t="shared" si="223"/>
        <v>0</v>
      </c>
    </row>
    <row r="468" spans="1:19" s="36" customFormat="1" ht="25.5" hidden="1">
      <c r="A468" s="17"/>
      <c r="B468" s="17"/>
      <c r="C468" s="85" t="s">
        <v>301</v>
      </c>
      <c r="D468" s="50"/>
      <c r="E468" s="72" t="s">
        <v>303</v>
      </c>
      <c r="F468" s="97">
        <f>F469</f>
        <v>150</v>
      </c>
      <c r="G468" s="97">
        <f t="shared" si="223"/>
        <v>150</v>
      </c>
      <c r="H468" s="87">
        <f t="shared" si="223"/>
        <v>0</v>
      </c>
      <c r="I468" s="87">
        <f t="shared" si="223"/>
        <v>0</v>
      </c>
      <c r="J468" s="87">
        <f t="shared" si="223"/>
        <v>0</v>
      </c>
      <c r="K468" s="87">
        <f t="shared" si="223"/>
        <v>0</v>
      </c>
      <c r="L468" s="87">
        <f t="shared" si="223"/>
        <v>0</v>
      </c>
      <c r="M468" s="89">
        <f t="shared" si="223"/>
        <v>0</v>
      </c>
      <c r="N468" s="87">
        <f t="shared" si="223"/>
        <v>0</v>
      </c>
      <c r="O468" s="62">
        <f t="shared" si="223"/>
        <v>0</v>
      </c>
      <c r="P468" s="87">
        <f t="shared" si="223"/>
        <v>0</v>
      </c>
      <c r="Q468" s="87">
        <f t="shared" si="223"/>
        <v>0</v>
      </c>
      <c r="R468" s="87">
        <f t="shared" si="223"/>
        <v>0</v>
      </c>
      <c r="S468" s="23"/>
    </row>
    <row r="469" spans="1:19" s="36" customFormat="1" ht="25.5" hidden="1">
      <c r="A469" s="17"/>
      <c r="B469" s="17"/>
      <c r="C469" s="85"/>
      <c r="D469" s="50" t="s">
        <v>11</v>
      </c>
      <c r="E469" s="86" t="s">
        <v>12</v>
      </c>
      <c r="F469" s="97">
        <v>150</v>
      </c>
      <c r="G469" s="111">
        <f>F469+SUM(H469:R469)</f>
        <v>150</v>
      </c>
      <c r="H469" s="87"/>
      <c r="I469" s="87"/>
      <c r="J469" s="88"/>
      <c r="K469" s="88"/>
      <c r="L469" s="87"/>
      <c r="M469" s="89"/>
      <c r="N469" s="87"/>
      <c r="O469" s="62"/>
      <c r="P469" s="87"/>
      <c r="Q469" s="87"/>
      <c r="R469" s="87"/>
      <c r="S469" s="23"/>
    </row>
    <row r="470" spans="1:19" s="36" customFormat="1" ht="25.5" hidden="1">
      <c r="A470" s="17"/>
      <c r="B470" s="17"/>
      <c r="C470" s="85" t="s">
        <v>304</v>
      </c>
      <c r="D470" s="50"/>
      <c r="E470" s="72" t="s">
        <v>306</v>
      </c>
      <c r="F470" s="97">
        <f>F471</f>
        <v>214.1</v>
      </c>
      <c r="G470" s="97">
        <f aca="true" t="shared" si="224" ref="G470:R471">G471</f>
        <v>214.1</v>
      </c>
      <c r="H470" s="87">
        <f t="shared" si="224"/>
        <v>0</v>
      </c>
      <c r="I470" s="87">
        <f t="shared" si="224"/>
        <v>0</v>
      </c>
      <c r="J470" s="87">
        <f t="shared" si="224"/>
        <v>0</v>
      </c>
      <c r="K470" s="87">
        <f t="shared" si="224"/>
        <v>0</v>
      </c>
      <c r="L470" s="87">
        <f t="shared" si="224"/>
        <v>0</v>
      </c>
      <c r="M470" s="89">
        <f t="shared" si="224"/>
        <v>0</v>
      </c>
      <c r="N470" s="87">
        <f t="shared" si="224"/>
        <v>0</v>
      </c>
      <c r="O470" s="62">
        <f t="shared" si="224"/>
        <v>0</v>
      </c>
      <c r="P470" s="87">
        <f t="shared" si="224"/>
        <v>0</v>
      </c>
      <c r="Q470" s="87">
        <f t="shared" si="224"/>
        <v>0</v>
      </c>
      <c r="R470" s="87">
        <f t="shared" si="224"/>
        <v>0</v>
      </c>
      <c r="S470" s="23"/>
    </row>
    <row r="471" spans="1:19" s="36" customFormat="1" ht="12.75" hidden="1">
      <c r="A471" s="17"/>
      <c r="B471" s="17"/>
      <c r="C471" s="85" t="s">
        <v>305</v>
      </c>
      <c r="D471" s="50"/>
      <c r="E471" s="72" t="s">
        <v>285</v>
      </c>
      <c r="F471" s="97">
        <f>F472</f>
        <v>214.1</v>
      </c>
      <c r="G471" s="97">
        <f t="shared" si="224"/>
        <v>214.1</v>
      </c>
      <c r="H471" s="87">
        <f t="shared" si="224"/>
        <v>0</v>
      </c>
      <c r="I471" s="87">
        <f t="shared" si="224"/>
        <v>0</v>
      </c>
      <c r="J471" s="87">
        <f t="shared" si="224"/>
        <v>0</v>
      </c>
      <c r="K471" s="87">
        <f t="shared" si="224"/>
        <v>0</v>
      </c>
      <c r="L471" s="87">
        <f t="shared" si="224"/>
        <v>0</v>
      </c>
      <c r="M471" s="89">
        <f t="shared" si="224"/>
        <v>0</v>
      </c>
      <c r="N471" s="87">
        <f t="shared" si="224"/>
        <v>0</v>
      </c>
      <c r="O471" s="62">
        <f t="shared" si="224"/>
        <v>0</v>
      </c>
      <c r="P471" s="87">
        <f t="shared" si="224"/>
        <v>0</v>
      </c>
      <c r="Q471" s="87">
        <f t="shared" si="224"/>
        <v>0</v>
      </c>
      <c r="R471" s="87">
        <f t="shared" si="224"/>
        <v>0</v>
      </c>
      <c r="S471" s="23"/>
    </row>
    <row r="472" spans="1:19" s="36" customFormat="1" ht="25.5" hidden="1">
      <c r="A472" s="17"/>
      <c r="B472" s="17"/>
      <c r="C472" s="85"/>
      <c r="D472" s="50" t="s">
        <v>3</v>
      </c>
      <c r="E472" s="86" t="s">
        <v>98</v>
      </c>
      <c r="F472" s="97">
        <v>214.1</v>
      </c>
      <c r="G472" s="111">
        <f>F472+SUM(H472:R472)</f>
        <v>214.1</v>
      </c>
      <c r="H472" s="87"/>
      <c r="I472" s="87"/>
      <c r="J472" s="88"/>
      <c r="K472" s="88"/>
      <c r="L472" s="87"/>
      <c r="M472" s="89"/>
      <c r="N472" s="87"/>
      <c r="O472" s="62"/>
      <c r="P472" s="87"/>
      <c r="Q472" s="87"/>
      <c r="R472" s="87"/>
      <c r="S472" s="23"/>
    </row>
    <row r="473" spans="1:18" s="23" customFormat="1" ht="48" customHeight="1" hidden="1">
      <c r="A473" s="17"/>
      <c r="B473" s="5"/>
      <c r="C473" s="100" t="s">
        <v>315</v>
      </c>
      <c r="D473" s="50"/>
      <c r="E473" s="80" t="s">
        <v>128</v>
      </c>
      <c r="F473" s="97">
        <f>F474</f>
        <v>3671.5000000000005</v>
      </c>
      <c r="G473" s="97">
        <f aca="true" t="shared" si="225" ref="G473:Q473">G474</f>
        <v>0</v>
      </c>
      <c r="H473" s="87">
        <f t="shared" si="225"/>
        <v>0</v>
      </c>
      <c r="I473" s="87">
        <f t="shared" si="225"/>
        <v>-3671.5000000000005</v>
      </c>
      <c r="J473" s="87">
        <f t="shared" si="225"/>
        <v>0</v>
      </c>
      <c r="K473" s="87">
        <f t="shared" si="225"/>
        <v>0</v>
      </c>
      <c r="L473" s="87">
        <f t="shared" si="225"/>
        <v>0</v>
      </c>
      <c r="M473" s="89">
        <f t="shared" si="225"/>
        <v>0</v>
      </c>
      <c r="N473" s="87">
        <f t="shared" si="225"/>
        <v>0</v>
      </c>
      <c r="O473" s="62">
        <f t="shared" si="225"/>
        <v>0</v>
      </c>
      <c r="P473" s="87">
        <f t="shared" si="225"/>
        <v>0</v>
      </c>
      <c r="Q473" s="87">
        <f t="shared" si="225"/>
        <v>0</v>
      </c>
      <c r="R473" s="87">
        <f>R474</f>
        <v>0</v>
      </c>
    </row>
    <row r="474" spans="1:18" s="23" customFormat="1" ht="48" customHeight="1" hidden="1">
      <c r="A474" s="17"/>
      <c r="B474" s="5"/>
      <c r="C474" s="85" t="s">
        <v>316</v>
      </c>
      <c r="D474" s="50"/>
      <c r="E474" s="72" t="s">
        <v>166</v>
      </c>
      <c r="F474" s="97">
        <f>F475</f>
        <v>3671.5000000000005</v>
      </c>
      <c r="G474" s="97">
        <f aca="true" t="shared" si="226" ref="G474:R474">G475</f>
        <v>0</v>
      </c>
      <c r="H474" s="87">
        <f t="shared" si="226"/>
        <v>0</v>
      </c>
      <c r="I474" s="87">
        <f t="shared" si="226"/>
        <v>-3671.5000000000005</v>
      </c>
      <c r="J474" s="87">
        <f t="shared" si="226"/>
        <v>0</v>
      </c>
      <c r="K474" s="87">
        <f t="shared" si="226"/>
        <v>0</v>
      </c>
      <c r="L474" s="87">
        <f t="shared" si="226"/>
        <v>0</v>
      </c>
      <c r="M474" s="89">
        <f t="shared" si="226"/>
        <v>0</v>
      </c>
      <c r="N474" s="87">
        <f t="shared" si="226"/>
        <v>0</v>
      </c>
      <c r="O474" s="62">
        <f t="shared" si="226"/>
        <v>0</v>
      </c>
      <c r="P474" s="87">
        <f t="shared" si="226"/>
        <v>0</v>
      </c>
      <c r="Q474" s="87">
        <f t="shared" si="226"/>
        <v>0</v>
      </c>
      <c r="R474" s="87">
        <f t="shared" si="226"/>
        <v>0</v>
      </c>
    </row>
    <row r="475" spans="1:18" s="23" customFormat="1" ht="48" customHeight="1" hidden="1">
      <c r="A475" s="17"/>
      <c r="B475" s="5"/>
      <c r="C475" s="85" t="s">
        <v>317</v>
      </c>
      <c r="D475" s="50"/>
      <c r="E475" s="72" t="s">
        <v>167</v>
      </c>
      <c r="F475" s="97">
        <f>F476+F477+F478</f>
        <v>3671.5000000000005</v>
      </c>
      <c r="G475" s="97">
        <f aca="true" t="shared" si="227" ref="G475:M475">G476+G477+G478</f>
        <v>0</v>
      </c>
      <c r="H475" s="97">
        <f t="shared" si="227"/>
        <v>0</v>
      </c>
      <c r="I475" s="97">
        <f t="shared" si="227"/>
        <v>-3671.5000000000005</v>
      </c>
      <c r="J475" s="97">
        <f t="shared" si="227"/>
        <v>0</v>
      </c>
      <c r="K475" s="97">
        <f t="shared" si="227"/>
        <v>0</v>
      </c>
      <c r="L475" s="97">
        <f t="shared" si="227"/>
        <v>0</v>
      </c>
      <c r="M475" s="114">
        <f t="shared" si="227"/>
        <v>0</v>
      </c>
      <c r="N475" s="87">
        <f>N476+N477+N478</f>
        <v>0</v>
      </c>
      <c r="O475" s="62">
        <f>O476+O477+O478</f>
        <v>0</v>
      </c>
      <c r="P475" s="87">
        <f>P476+P477+P478</f>
        <v>0</v>
      </c>
      <c r="Q475" s="87">
        <f>Q476+Q477+Q478</f>
        <v>0</v>
      </c>
      <c r="R475" s="87">
        <f>R476+R477+R478</f>
        <v>0</v>
      </c>
    </row>
    <row r="476" spans="1:18" s="23" customFormat="1" ht="56.25" customHeight="1" hidden="1">
      <c r="A476" s="17"/>
      <c r="B476" s="5"/>
      <c r="C476" s="85"/>
      <c r="D476" s="50" t="s">
        <v>2</v>
      </c>
      <c r="E476" s="86" t="s">
        <v>97</v>
      </c>
      <c r="F476" s="97">
        <v>3341.3</v>
      </c>
      <c r="G476" s="111">
        <f>F476+SUM(H476:R476)</f>
        <v>0</v>
      </c>
      <c r="H476" s="87"/>
      <c r="I476" s="87">
        <v>-3341.3</v>
      </c>
      <c r="J476" s="88"/>
      <c r="K476" s="88"/>
      <c r="L476" s="87"/>
      <c r="M476" s="114"/>
      <c r="N476" s="87"/>
      <c r="O476" s="62"/>
      <c r="P476" s="87"/>
      <c r="Q476" s="87"/>
      <c r="R476" s="87"/>
    </row>
    <row r="477" spans="1:18" s="23" customFormat="1" ht="48" customHeight="1" hidden="1">
      <c r="A477" s="17"/>
      <c r="B477" s="5"/>
      <c r="C477" s="85"/>
      <c r="D477" s="50" t="s">
        <v>3</v>
      </c>
      <c r="E477" s="86" t="s">
        <v>98</v>
      </c>
      <c r="F477" s="97">
        <v>314.8</v>
      </c>
      <c r="G477" s="111">
        <f>F477+SUM(H477:R477)</f>
        <v>0</v>
      </c>
      <c r="H477" s="87"/>
      <c r="I477" s="87">
        <v>-314.8</v>
      </c>
      <c r="J477" s="88"/>
      <c r="K477" s="88"/>
      <c r="L477" s="87"/>
      <c r="M477" s="89"/>
      <c r="N477" s="87"/>
      <c r="O477" s="62"/>
      <c r="P477" s="87"/>
      <c r="Q477" s="87"/>
      <c r="R477" s="87"/>
    </row>
    <row r="478" spans="1:18" s="23" customFormat="1" ht="12.75" hidden="1">
      <c r="A478" s="17"/>
      <c r="B478" s="5"/>
      <c r="C478" s="85"/>
      <c r="D478" s="50" t="s">
        <v>4</v>
      </c>
      <c r="E478" s="86" t="s">
        <v>5</v>
      </c>
      <c r="F478" s="97">
        <v>15.4</v>
      </c>
      <c r="G478" s="166">
        <f>F478+SUM(H478:R478)</f>
        <v>0</v>
      </c>
      <c r="H478" s="87"/>
      <c r="I478" s="87">
        <v>-15.4</v>
      </c>
      <c r="J478" s="88"/>
      <c r="K478" s="88"/>
      <c r="L478" s="87"/>
      <c r="M478" s="89"/>
      <c r="N478" s="87"/>
      <c r="O478" s="62"/>
      <c r="P478" s="87"/>
      <c r="Q478" s="87"/>
      <c r="R478" s="87"/>
    </row>
    <row r="479" spans="1:18" s="23" customFormat="1" ht="12" hidden="1">
      <c r="A479" s="17"/>
      <c r="B479" s="5" t="s">
        <v>73</v>
      </c>
      <c r="C479" s="5"/>
      <c r="D479" s="5"/>
      <c r="E479" s="19" t="s">
        <v>74</v>
      </c>
      <c r="F479" s="145">
        <f aca="true" t="shared" si="228" ref="F479:R480">F480</f>
        <v>1766.1999999999998</v>
      </c>
      <c r="G479" s="145">
        <f t="shared" si="228"/>
        <v>5421.74</v>
      </c>
      <c r="H479" s="24">
        <f t="shared" si="228"/>
        <v>0</v>
      </c>
      <c r="I479" s="24">
        <f t="shared" si="228"/>
        <v>3655.5400000000004</v>
      </c>
      <c r="J479" s="24">
        <f t="shared" si="228"/>
        <v>0</v>
      </c>
      <c r="K479" s="24">
        <f t="shared" si="228"/>
        <v>0</v>
      </c>
      <c r="L479" s="24">
        <f t="shared" si="228"/>
        <v>0</v>
      </c>
      <c r="M479" s="193">
        <f t="shared" si="228"/>
        <v>0</v>
      </c>
      <c r="N479" s="24">
        <f t="shared" si="228"/>
        <v>0</v>
      </c>
      <c r="O479" s="224">
        <f t="shared" si="228"/>
        <v>0</v>
      </c>
      <c r="P479" s="24">
        <f t="shared" si="228"/>
        <v>0</v>
      </c>
      <c r="Q479" s="24">
        <f t="shared" si="228"/>
        <v>0</v>
      </c>
      <c r="R479" s="24">
        <f t="shared" si="228"/>
        <v>0</v>
      </c>
    </row>
    <row r="480" spans="1:18" s="23" customFormat="1" ht="61.5" customHeight="1" hidden="1">
      <c r="A480" s="17"/>
      <c r="B480" s="5"/>
      <c r="C480" s="82" t="s">
        <v>270</v>
      </c>
      <c r="D480" s="11"/>
      <c r="E480" s="79" t="s">
        <v>123</v>
      </c>
      <c r="F480" s="113">
        <f t="shared" si="228"/>
        <v>1766.1999999999998</v>
      </c>
      <c r="G480" s="113">
        <f t="shared" si="228"/>
        <v>5421.74</v>
      </c>
      <c r="H480" s="91">
        <f t="shared" si="228"/>
        <v>0</v>
      </c>
      <c r="I480" s="91">
        <f t="shared" si="228"/>
        <v>3655.5400000000004</v>
      </c>
      <c r="J480" s="91">
        <f t="shared" si="228"/>
        <v>0</v>
      </c>
      <c r="K480" s="91">
        <f t="shared" si="228"/>
        <v>0</v>
      </c>
      <c r="L480" s="91">
        <f t="shared" si="228"/>
        <v>0</v>
      </c>
      <c r="M480" s="95">
        <f t="shared" si="228"/>
        <v>0</v>
      </c>
      <c r="N480" s="91">
        <f t="shared" si="228"/>
        <v>0</v>
      </c>
      <c r="O480" s="61">
        <f t="shared" si="228"/>
        <v>0</v>
      </c>
      <c r="P480" s="91">
        <f t="shared" si="228"/>
        <v>0</v>
      </c>
      <c r="Q480" s="91">
        <f t="shared" si="228"/>
        <v>0</v>
      </c>
      <c r="R480" s="91">
        <f t="shared" si="228"/>
        <v>0</v>
      </c>
    </row>
    <row r="481" spans="1:19" s="23" customFormat="1" ht="54" customHeight="1" hidden="1">
      <c r="A481" s="17"/>
      <c r="B481" s="17"/>
      <c r="C481" s="100" t="s">
        <v>315</v>
      </c>
      <c r="D481" s="50"/>
      <c r="E481" s="80" t="s">
        <v>128</v>
      </c>
      <c r="F481" s="97">
        <f>F487+F482</f>
        <v>1766.1999999999998</v>
      </c>
      <c r="G481" s="97">
        <f aca="true" t="shared" si="229" ref="G481:R481">G487+G482</f>
        <v>5421.74</v>
      </c>
      <c r="H481" s="97">
        <f t="shared" si="229"/>
        <v>0</v>
      </c>
      <c r="I481" s="97">
        <f t="shared" si="229"/>
        <v>3655.5400000000004</v>
      </c>
      <c r="J481" s="97">
        <f t="shared" si="229"/>
        <v>0</v>
      </c>
      <c r="K481" s="97">
        <f t="shared" si="229"/>
        <v>0</v>
      </c>
      <c r="L481" s="97">
        <f t="shared" si="229"/>
        <v>0</v>
      </c>
      <c r="M481" s="97">
        <f t="shared" si="229"/>
        <v>0</v>
      </c>
      <c r="N481" s="97">
        <f t="shared" si="229"/>
        <v>0</v>
      </c>
      <c r="O481" s="97">
        <f t="shared" si="229"/>
        <v>0</v>
      </c>
      <c r="P481" s="97">
        <f t="shared" si="229"/>
        <v>0</v>
      </c>
      <c r="Q481" s="97">
        <f t="shared" si="229"/>
        <v>0</v>
      </c>
      <c r="R481" s="97">
        <f t="shared" si="229"/>
        <v>0</v>
      </c>
      <c r="S481" s="22"/>
    </row>
    <row r="482" spans="1:19" s="23" customFormat="1" ht="44.25" customHeight="1" hidden="1">
      <c r="A482" s="17"/>
      <c r="B482" s="17"/>
      <c r="C482" s="85" t="s">
        <v>316</v>
      </c>
      <c r="D482" s="50"/>
      <c r="E482" s="72" t="s">
        <v>166</v>
      </c>
      <c r="F482" s="97">
        <f>F483</f>
        <v>0</v>
      </c>
      <c r="G482" s="97">
        <f aca="true" t="shared" si="230" ref="G482:R482">G483</f>
        <v>3655.5400000000004</v>
      </c>
      <c r="H482" s="97">
        <f t="shared" si="230"/>
        <v>0</v>
      </c>
      <c r="I482" s="97">
        <f t="shared" si="230"/>
        <v>3655.5400000000004</v>
      </c>
      <c r="J482" s="97">
        <f t="shared" si="230"/>
        <v>0</v>
      </c>
      <c r="K482" s="97">
        <f t="shared" si="230"/>
        <v>0</v>
      </c>
      <c r="L482" s="97">
        <f t="shared" si="230"/>
        <v>0</v>
      </c>
      <c r="M482" s="97">
        <f t="shared" si="230"/>
        <v>0</v>
      </c>
      <c r="N482" s="97">
        <f t="shared" si="230"/>
        <v>0</v>
      </c>
      <c r="O482" s="97">
        <f t="shared" si="230"/>
        <v>0</v>
      </c>
      <c r="P482" s="97">
        <f t="shared" si="230"/>
        <v>0</v>
      </c>
      <c r="Q482" s="97">
        <f t="shared" si="230"/>
        <v>0</v>
      </c>
      <c r="R482" s="97">
        <f t="shared" si="230"/>
        <v>0</v>
      </c>
      <c r="S482" s="22"/>
    </row>
    <row r="483" spans="1:19" s="23" customFormat="1" ht="28.5" customHeight="1" hidden="1">
      <c r="A483" s="17"/>
      <c r="B483" s="17"/>
      <c r="C483" s="85" t="s">
        <v>317</v>
      </c>
      <c r="D483" s="50"/>
      <c r="E483" s="72" t="s">
        <v>167</v>
      </c>
      <c r="F483" s="97">
        <f>F484+F485+F486</f>
        <v>0</v>
      </c>
      <c r="G483" s="97">
        <f aca="true" t="shared" si="231" ref="G483:R483">G484+G485+G486</f>
        <v>3655.5400000000004</v>
      </c>
      <c r="H483" s="97">
        <f t="shared" si="231"/>
        <v>0</v>
      </c>
      <c r="I483" s="97">
        <f t="shared" si="231"/>
        <v>3655.5400000000004</v>
      </c>
      <c r="J483" s="97">
        <f t="shared" si="231"/>
        <v>0</v>
      </c>
      <c r="K483" s="97">
        <f t="shared" si="231"/>
        <v>0</v>
      </c>
      <c r="L483" s="97">
        <f t="shared" si="231"/>
        <v>0</v>
      </c>
      <c r="M483" s="97">
        <f t="shared" si="231"/>
        <v>0</v>
      </c>
      <c r="N483" s="97">
        <f t="shared" si="231"/>
        <v>0</v>
      </c>
      <c r="O483" s="97">
        <f t="shared" si="231"/>
        <v>0</v>
      </c>
      <c r="P483" s="97">
        <f t="shared" si="231"/>
        <v>0</v>
      </c>
      <c r="Q483" s="97">
        <f t="shared" si="231"/>
        <v>0</v>
      </c>
      <c r="R483" s="97">
        <f t="shared" si="231"/>
        <v>0</v>
      </c>
      <c r="S483" s="22"/>
    </row>
    <row r="484" spans="1:19" s="23" customFormat="1" ht="54" customHeight="1" hidden="1">
      <c r="A484" s="17"/>
      <c r="B484" s="17"/>
      <c r="C484" s="85"/>
      <c r="D484" s="50" t="s">
        <v>2</v>
      </c>
      <c r="E484" s="86" t="s">
        <v>97</v>
      </c>
      <c r="F484" s="97"/>
      <c r="G484" s="111">
        <f>F484+SUM(H484:R484)</f>
        <v>3341.3</v>
      </c>
      <c r="H484" s="87"/>
      <c r="I484" s="87">
        <v>3341.3</v>
      </c>
      <c r="J484" s="87"/>
      <c r="K484" s="87"/>
      <c r="L484" s="87"/>
      <c r="M484" s="89"/>
      <c r="N484" s="87"/>
      <c r="O484" s="62"/>
      <c r="P484" s="87"/>
      <c r="Q484" s="87"/>
      <c r="R484" s="87"/>
      <c r="S484" s="22"/>
    </row>
    <row r="485" spans="1:19" s="23" customFormat="1" ht="29.25" customHeight="1" hidden="1">
      <c r="A485" s="17"/>
      <c r="B485" s="17"/>
      <c r="C485" s="85"/>
      <c r="D485" s="50" t="s">
        <v>3</v>
      </c>
      <c r="E485" s="86" t="s">
        <v>98</v>
      </c>
      <c r="F485" s="97"/>
      <c r="G485" s="111">
        <f>F485+SUM(H485:R485)</f>
        <v>298.84000000000003</v>
      </c>
      <c r="H485" s="87"/>
      <c r="I485" s="87">
        <f>314.8-15.96</f>
        <v>298.84000000000003</v>
      </c>
      <c r="J485" s="87"/>
      <c r="K485" s="87"/>
      <c r="L485" s="87"/>
      <c r="M485" s="89"/>
      <c r="N485" s="87"/>
      <c r="O485" s="62"/>
      <c r="P485" s="87"/>
      <c r="Q485" s="87"/>
      <c r="R485" s="87"/>
      <c r="S485" s="22"/>
    </row>
    <row r="486" spans="1:19" s="23" customFormat="1" ht="25.5" customHeight="1" hidden="1">
      <c r="A486" s="17"/>
      <c r="B486" s="17"/>
      <c r="C486" s="85"/>
      <c r="D486" s="50" t="s">
        <v>4</v>
      </c>
      <c r="E486" s="86" t="s">
        <v>5</v>
      </c>
      <c r="F486" s="97"/>
      <c r="G486" s="111">
        <f>F486+SUM(H486:R486)</f>
        <v>15.4</v>
      </c>
      <c r="H486" s="87"/>
      <c r="I486" s="87">
        <v>15.4</v>
      </c>
      <c r="J486" s="87"/>
      <c r="K486" s="87"/>
      <c r="L486" s="87"/>
      <c r="M486" s="89"/>
      <c r="N486" s="87"/>
      <c r="O486" s="62"/>
      <c r="P486" s="87"/>
      <c r="Q486" s="87"/>
      <c r="R486" s="87"/>
      <c r="S486" s="22"/>
    </row>
    <row r="487" spans="1:18" s="23" customFormat="1" ht="25.5" hidden="1">
      <c r="A487" s="17"/>
      <c r="B487" s="5"/>
      <c r="C487" s="85" t="s">
        <v>319</v>
      </c>
      <c r="D487" s="50"/>
      <c r="E487" s="72" t="s">
        <v>502</v>
      </c>
      <c r="F487" s="97">
        <f aca="true" t="shared" si="232" ref="F487:R487">F488</f>
        <v>1766.1999999999998</v>
      </c>
      <c r="G487" s="97">
        <f t="shared" si="232"/>
        <v>1766.1999999999998</v>
      </c>
      <c r="H487" s="87">
        <f t="shared" si="232"/>
        <v>0</v>
      </c>
      <c r="I487" s="87">
        <f t="shared" si="232"/>
        <v>0</v>
      </c>
      <c r="J487" s="87">
        <f t="shared" si="232"/>
        <v>0</v>
      </c>
      <c r="K487" s="87">
        <f t="shared" si="232"/>
        <v>0</v>
      </c>
      <c r="L487" s="87">
        <f t="shared" si="232"/>
        <v>0</v>
      </c>
      <c r="M487" s="89">
        <f t="shared" si="232"/>
        <v>0</v>
      </c>
      <c r="N487" s="87">
        <f t="shared" si="232"/>
        <v>0</v>
      </c>
      <c r="O487" s="62">
        <f t="shared" si="232"/>
        <v>0</v>
      </c>
      <c r="P487" s="87">
        <f t="shared" si="232"/>
        <v>0</v>
      </c>
      <c r="Q487" s="87">
        <f t="shared" si="232"/>
        <v>0</v>
      </c>
      <c r="R487" s="87">
        <f t="shared" si="232"/>
        <v>0</v>
      </c>
    </row>
    <row r="488" spans="1:18" s="23" customFormat="1" ht="25.5" hidden="1">
      <c r="A488" s="17"/>
      <c r="B488" s="5"/>
      <c r="C488" s="85" t="s">
        <v>318</v>
      </c>
      <c r="D488" s="50"/>
      <c r="E488" s="72" t="s">
        <v>275</v>
      </c>
      <c r="F488" s="97">
        <f>F489+F490</f>
        <v>1766.1999999999998</v>
      </c>
      <c r="G488" s="97">
        <f aca="true" t="shared" si="233" ref="G488:R488">G489+G490</f>
        <v>1766.1999999999998</v>
      </c>
      <c r="H488" s="87">
        <f t="shared" si="233"/>
        <v>0</v>
      </c>
      <c r="I488" s="87">
        <f t="shared" si="233"/>
        <v>0</v>
      </c>
      <c r="J488" s="87">
        <f t="shared" si="233"/>
        <v>0</v>
      </c>
      <c r="K488" s="87">
        <f t="shared" si="233"/>
        <v>0</v>
      </c>
      <c r="L488" s="87">
        <f t="shared" si="233"/>
        <v>0</v>
      </c>
      <c r="M488" s="89">
        <f t="shared" si="233"/>
        <v>0</v>
      </c>
      <c r="N488" s="87">
        <f t="shared" si="233"/>
        <v>0</v>
      </c>
      <c r="O488" s="62">
        <f t="shared" si="233"/>
        <v>0</v>
      </c>
      <c r="P488" s="87">
        <f t="shared" si="233"/>
        <v>0</v>
      </c>
      <c r="Q488" s="87">
        <f t="shared" si="233"/>
        <v>0</v>
      </c>
      <c r="R488" s="87">
        <f t="shared" si="233"/>
        <v>0</v>
      </c>
    </row>
    <row r="489" spans="1:18" s="23" customFormat="1" ht="51" hidden="1">
      <c r="A489" s="17"/>
      <c r="B489" s="5"/>
      <c r="C489" s="85"/>
      <c r="D489" s="50" t="s">
        <v>2</v>
      </c>
      <c r="E489" s="86" t="s">
        <v>97</v>
      </c>
      <c r="F489" s="97">
        <v>1570.6</v>
      </c>
      <c r="G489" s="111">
        <f>F489+SUM(H489:R489)</f>
        <v>1570.6</v>
      </c>
      <c r="H489" s="87"/>
      <c r="I489" s="87"/>
      <c r="J489" s="88"/>
      <c r="K489" s="88"/>
      <c r="L489" s="87"/>
      <c r="M489" s="89"/>
      <c r="N489" s="87"/>
      <c r="O489" s="62"/>
      <c r="P489" s="87"/>
      <c r="Q489" s="87"/>
      <c r="R489" s="87"/>
    </row>
    <row r="490" spans="1:18" s="23" customFormat="1" ht="25.5" hidden="1">
      <c r="A490" s="17"/>
      <c r="B490" s="5"/>
      <c r="C490" s="85"/>
      <c r="D490" s="50" t="s">
        <v>3</v>
      </c>
      <c r="E490" s="86" t="s">
        <v>98</v>
      </c>
      <c r="F490" s="111">
        <v>195.6</v>
      </c>
      <c r="G490" s="111">
        <f>F490+SUM(H490:R490)</f>
        <v>195.6</v>
      </c>
      <c r="H490" s="83"/>
      <c r="I490" s="83"/>
      <c r="J490" s="84"/>
      <c r="K490" s="84"/>
      <c r="L490" s="83"/>
      <c r="M490" s="96"/>
      <c r="N490" s="83"/>
      <c r="O490" s="226"/>
      <c r="P490" s="83"/>
      <c r="Q490" s="83"/>
      <c r="R490" s="83"/>
    </row>
    <row r="491" spans="1:19" s="22" customFormat="1" ht="12" hidden="1">
      <c r="A491" s="5"/>
      <c r="B491" s="5" t="s">
        <v>75</v>
      </c>
      <c r="C491" s="16"/>
      <c r="D491" s="5"/>
      <c r="E491" s="13" t="s">
        <v>87</v>
      </c>
      <c r="F491" s="145">
        <f>F492</f>
        <v>25336</v>
      </c>
      <c r="G491" s="145">
        <f>G492</f>
        <v>25496</v>
      </c>
      <c r="H491" s="24">
        <f aca="true" t="shared" si="234" ref="H491:R492">H492</f>
        <v>0</v>
      </c>
      <c r="I491" s="24">
        <f t="shared" si="234"/>
        <v>160</v>
      </c>
      <c r="J491" s="24">
        <f t="shared" si="234"/>
        <v>0</v>
      </c>
      <c r="K491" s="24">
        <f t="shared" si="234"/>
        <v>0</v>
      </c>
      <c r="L491" s="24">
        <f t="shared" si="234"/>
        <v>0</v>
      </c>
      <c r="M491" s="193">
        <f t="shared" si="234"/>
        <v>0</v>
      </c>
      <c r="N491" s="24">
        <f t="shared" si="234"/>
        <v>0</v>
      </c>
      <c r="O491" s="224">
        <f>O492</f>
        <v>0</v>
      </c>
      <c r="P491" s="24">
        <f>P492</f>
        <v>0</v>
      </c>
      <c r="Q491" s="24">
        <f>Q492</f>
        <v>0</v>
      </c>
      <c r="R491" s="24">
        <f>R492</f>
        <v>0</v>
      </c>
      <c r="S491" s="23"/>
    </row>
    <row r="492" spans="1:19" s="22" customFormat="1" ht="12" hidden="1">
      <c r="A492" s="5"/>
      <c r="B492" s="5" t="s">
        <v>76</v>
      </c>
      <c r="C492" s="16"/>
      <c r="D492" s="5"/>
      <c r="E492" s="13" t="s">
        <v>77</v>
      </c>
      <c r="F492" s="145">
        <f>F493</f>
        <v>25336</v>
      </c>
      <c r="G492" s="145">
        <f>G493</f>
        <v>25496</v>
      </c>
      <c r="H492" s="145">
        <f t="shared" si="234"/>
        <v>0</v>
      </c>
      <c r="I492" s="145">
        <f t="shared" si="234"/>
        <v>160</v>
      </c>
      <c r="J492" s="145">
        <f t="shared" si="234"/>
        <v>0</v>
      </c>
      <c r="K492" s="145">
        <f t="shared" si="234"/>
        <v>0</v>
      </c>
      <c r="L492" s="145">
        <f t="shared" si="234"/>
        <v>0</v>
      </c>
      <c r="M492" s="145">
        <f t="shared" si="234"/>
        <v>0</v>
      </c>
      <c r="N492" s="145">
        <f t="shared" si="234"/>
        <v>0</v>
      </c>
      <c r="O492" s="145">
        <f t="shared" si="234"/>
        <v>0</v>
      </c>
      <c r="P492" s="145">
        <f t="shared" si="234"/>
        <v>0</v>
      </c>
      <c r="Q492" s="145">
        <f t="shared" si="234"/>
        <v>0</v>
      </c>
      <c r="R492" s="145">
        <f t="shared" si="234"/>
        <v>0</v>
      </c>
      <c r="S492" s="23"/>
    </row>
    <row r="493" spans="1:18" s="23" customFormat="1" ht="70.5" customHeight="1" hidden="1">
      <c r="A493" s="17"/>
      <c r="B493" s="17"/>
      <c r="C493" s="82" t="s">
        <v>270</v>
      </c>
      <c r="D493" s="11"/>
      <c r="E493" s="79" t="s">
        <v>123</v>
      </c>
      <c r="F493" s="113">
        <f>F494+F507+F511</f>
        <v>25336</v>
      </c>
      <c r="G493" s="113">
        <f aca="true" t="shared" si="235" ref="G493:R493">G494+G507+G511</f>
        <v>25496</v>
      </c>
      <c r="H493" s="113">
        <f t="shared" si="235"/>
        <v>0</v>
      </c>
      <c r="I493" s="113">
        <f t="shared" si="235"/>
        <v>160</v>
      </c>
      <c r="J493" s="113">
        <f t="shared" si="235"/>
        <v>0</v>
      </c>
      <c r="K493" s="113">
        <f t="shared" si="235"/>
        <v>0</v>
      </c>
      <c r="L493" s="113">
        <f t="shared" si="235"/>
        <v>0</v>
      </c>
      <c r="M493" s="165">
        <f t="shared" si="235"/>
        <v>0</v>
      </c>
      <c r="N493" s="113">
        <f t="shared" si="235"/>
        <v>0</v>
      </c>
      <c r="O493" s="219">
        <f t="shared" si="235"/>
        <v>0</v>
      </c>
      <c r="P493" s="113">
        <f t="shared" si="235"/>
        <v>0</v>
      </c>
      <c r="Q493" s="113">
        <f t="shared" si="235"/>
        <v>0</v>
      </c>
      <c r="R493" s="113">
        <f t="shared" si="235"/>
        <v>0</v>
      </c>
    </row>
    <row r="494" spans="1:18" s="23" customFormat="1" ht="12.75" hidden="1">
      <c r="A494" s="17"/>
      <c r="B494" s="17"/>
      <c r="C494" s="100" t="s">
        <v>271</v>
      </c>
      <c r="D494" s="50"/>
      <c r="E494" s="80" t="s">
        <v>124</v>
      </c>
      <c r="F494" s="97">
        <f>F495+F498+F501+F504</f>
        <v>23708.8</v>
      </c>
      <c r="G494" s="97">
        <f aca="true" t="shared" si="236" ref="G494:R494">G495+G498+G501+G504</f>
        <v>23708.8</v>
      </c>
      <c r="H494" s="87">
        <f t="shared" si="236"/>
        <v>0</v>
      </c>
      <c r="I494" s="87">
        <f t="shared" si="236"/>
        <v>0</v>
      </c>
      <c r="J494" s="87">
        <f t="shared" si="236"/>
        <v>0</v>
      </c>
      <c r="K494" s="87">
        <f t="shared" si="236"/>
        <v>0</v>
      </c>
      <c r="L494" s="87">
        <f t="shared" si="236"/>
        <v>0</v>
      </c>
      <c r="M494" s="89">
        <f t="shared" si="236"/>
        <v>0</v>
      </c>
      <c r="N494" s="87">
        <f t="shared" si="236"/>
        <v>0</v>
      </c>
      <c r="O494" s="62">
        <f t="shared" si="236"/>
        <v>0</v>
      </c>
      <c r="P494" s="87">
        <f t="shared" si="236"/>
        <v>0</v>
      </c>
      <c r="Q494" s="87">
        <f t="shared" si="236"/>
        <v>0</v>
      </c>
      <c r="R494" s="87">
        <f t="shared" si="236"/>
        <v>0</v>
      </c>
    </row>
    <row r="495" spans="1:18" s="23" customFormat="1" ht="38.25" hidden="1">
      <c r="A495" s="17"/>
      <c r="B495" s="17"/>
      <c r="C495" s="85" t="s">
        <v>272</v>
      </c>
      <c r="D495" s="50"/>
      <c r="E495" s="72" t="s">
        <v>274</v>
      </c>
      <c r="F495" s="97">
        <f>F496</f>
        <v>10124.6</v>
      </c>
      <c r="G495" s="97">
        <f>G496</f>
        <v>10124.6</v>
      </c>
      <c r="H495" s="87">
        <f aca="true" t="shared" si="237" ref="G495:R496">H496</f>
        <v>0</v>
      </c>
      <c r="I495" s="87">
        <f t="shared" si="237"/>
        <v>0</v>
      </c>
      <c r="J495" s="87">
        <f t="shared" si="237"/>
        <v>0</v>
      </c>
      <c r="K495" s="87">
        <f t="shared" si="237"/>
        <v>0</v>
      </c>
      <c r="L495" s="87">
        <f t="shared" si="237"/>
        <v>0</v>
      </c>
      <c r="M495" s="89">
        <f t="shared" si="237"/>
        <v>0</v>
      </c>
      <c r="N495" s="87">
        <f t="shared" si="237"/>
        <v>0</v>
      </c>
      <c r="O495" s="62">
        <f t="shared" si="237"/>
        <v>0</v>
      </c>
      <c r="P495" s="87">
        <f t="shared" si="237"/>
        <v>0</v>
      </c>
      <c r="Q495" s="87">
        <f t="shared" si="237"/>
        <v>0</v>
      </c>
      <c r="R495" s="87">
        <f t="shared" si="237"/>
        <v>0</v>
      </c>
    </row>
    <row r="496" spans="1:18" s="23" customFormat="1" ht="25.5" hidden="1">
      <c r="A496" s="17"/>
      <c r="B496" s="17"/>
      <c r="C496" s="85" t="s">
        <v>273</v>
      </c>
      <c r="D496" s="50"/>
      <c r="E496" s="72" t="s">
        <v>275</v>
      </c>
      <c r="F496" s="97">
        <f>F497</f>
        <v>10124.6</v>
      </c>
      <c r="G496" s="97">
        <f t="shared" si="237"/>
        <v>10124.6</v>
      </c>
      <c r="H496" s="87">
        <f t="shared" si="237"/>
        <v>0</v>
      </c>
      <c r="I496" s="87">
        <f t="shared" si="237"/>
        <v>0</v>
      </c>
      <c r="J496" s="87">
        <f t="shared" si="237"/>
        <v>0</v>
      </c>
      <c r="K496" s="87">
        <f t="shared" si="237"/>
        <v>0</v>
      </c>
      <c r="L496" s="87">
        <f t="shared" si="237"/>
        <v>0</v>
      </c>
      <c r="M496" s="89">
        <f t="shared" si="237"/>
        <v>0</v>
      </c>
      <c r="N496" s="87">
        <f t="shared" si="237"/>
        <v>0</v>
      </c>
      <c r="O496" s="62">
        <f t="shared" si="237"/>
        <v>0</v>
      </c>
      <c r="P496" s="87">
        <f t="shared" si="237"/>
        <v>0</v>
      </c>
      <c r="Q496" s="87">
        <f t="shared" si="237"/>
        <v>0</v>
      </c>
      <c r="R496" s="87">
        <f t="shared" si="237"/>
        <v>0</v>
      </c>
    </row>
    <row r="497" spans="1:18" s="23" customFormat="1" ht="25.5" hidden="1">
      <c r="A497" s="17"/>
      <c r="B497" s="17"/>
      <c r="C497" s="85"/>
      <c r="D497" s="50" t="s">
        <v>11</v>
      </c>
      <c r="E497" s="86" t="s">
        <v>12</v>
      </c>
      <c r="F497" s="97">
        <v>10124.6</v>
      </c>
      <c r="G497" s="111">
        <f>F497+SUM(H497:R497)</f>
        <v>10124.6</v>
      </c>
      <c r="H497" s="87"/>
      <c r="I497" s="87"/>
      <c r="J497" s="88"/>
      <c r="K497" s="88"/>
      <c r="L497" s="87"/>
      <c r="M497" s="89"/>
      <c r="N497" s="87">
        <f>-13.9876+13.9876</f>
        <v>0</v>
      </c>
      <c r="O497" s="62"/>
      <c r="P497" s="87"/>
      <c r="Q497" s="87"/>
      <c r="R497" s="87"/>
    </row>
    <row r="498" spans="1:18" s="23" customFormat="1" ht="38.25" hidden="1">
      <c r="A498" s="17"/>
      <c r="B498" s="17"/>
      <c r="C498" s="85" t="s">
        <v>276</v>
      </c>
      <c r="D498" s="50"/>
      <c r="E498" s="86" t="s">
        <v>278</v>
      </c>
      <c r="F498" s="97">
        <f>F499</f>
        <v>6519.9</v>
      </c>
      <c r="G498" s="97">
        <f aca="true" t="shared" si="238" ref="G498:R499">G499</f>
        <v>6519.9</v>
      </c>
      <c r="H498" s="87">
        <f t="shared" si="238"/>
        <v>0</v>
      </c>
      <c r="I498" s="87">
        <f t="shared" si="238"/>
        <v>0</v>
      </c>
      <c r="J498" s="87">
        <f t="shared" si="238"/>
        <v>0</v>
      </c>
      <c r="K498" s="87">
        <f t="shared" si="238"/>
        <v>0</v>
      </c>
      <c r="L498" s="87">
        <f t="shared" si="238"/>
        <v>0</v>
      </c>
      <c r="M498" s="89">
        <f t="shared" si="238"/>
        <v>0</v>
      </c>
      <c r="N498" s="87">
        <f t="shared" si="238"/>
        <v>0</v>
      </c>
      <c r="O498" s="62">
        <f t="shared" si="238"/>
        <v>0</v>
      </c>
      <c r="P498" s="87">
        <f t="shared" si="238"/>
        <v>0</v>
      </c>
      <c r="Q498" s="87">
        <f t="shared" si="238"/>
        <v>0</v>
      </c>
      <c r="R498" s="87">
        <f t="shared" si="238"/>
        <v>0</v>
      </c>
    </row>
    <row r="499" spans="1:18" s="23" customFormat="1" ht="25.5" hidden="1">
      <c r="A499" s="17"/>
      <c r="B499" s="17"/>
      <c r="C499" s="50" t="s">
        <v>277</v>
      </c>
      <c r="D499" s="50"/>
      <c r="E499" s="72" t="s">
        <v>275</v>
      </c>
      <c r="F499" s="97">
        <f>F500</f>
        <v>6519.9</v>
      </c>
      <c r="G499" s="97">
        <f t="shared" si="238"/>
        <v>6519.9</v>
      </c>
      <c r="H499" s="87">
        <f t="shared" si="238"/>
        <v>0</v>
      </c>
      <c r="I499" s="87">
        <f t="shared" si="238"/>
        <v>0</v>
      </c>
      <c r="J499" s="87">
        <f t="shared" si="238"/>
        <v>0</v>
      </c>
      <c r="K499" s="87">
        <f t="shared" si="238"/>
        <v>0</v>
      </c>
      <c r="L499" s="87">
        <f t="shared" si="238"/>
        <v>0</v>
      </c>
      <c r="M499" s="89">
        <f t="shared" si="238"/>
        <v>0</v>
      </c>
      <c r="N499" s="87">
        <f t="shared" si="238"/>
        <v>0</v>
      </c>
      <c r="O499" s="62">
        <f t="shared" si="238"/>
        <v>0</v>
      </c>
      <c r="P499" s="87">
        <f t="shared" si="238"/>
        <v>0</v>
      </c>
      <c r="Q499" s="87">
        <f t="shared" si="238"/>
        <v>0</v>
      </c>
      <c r="R499" s="87">
        <f t="shared" si="238"/>
        <v>0</v>
      </c>
    </row>
    <row r="500" spans="1:18" s="23" customFormat="1" ht="25.5" hidden="1">
      <c r="A500" s="17"/>
      <c r="B500" s="17"/>
      <c r="C500" s="85"/>
      <c r="D500" s="50" t="s">
        <v>11</v>
      </c>
      <c r="E500" s="86" t="s">
        <v>12</v>
      </c>
      <c r="F500" s="97">
        <f>3697.2+2822.7</f>
        <v>6519.9</v>
      </c>
      <c r="G500" s="111">
        <f>F500+SUM(H500:R500)</f>
        <v>6519.9</v>
      </c>
      <c r="H500" s="87"/>
      <c r="I500" s="87"/>
      <c r="J500" s="88"/>
      <c r="K500" s="88"/>
      <c r="L500" s="87"/>
      <c r="M500" s="89"/>
      <c r="N500" s="87"/>
      <c r="O500" s="62"/>
      <c r="P500" s="87"/>
      <c r="Q500" s="87"/>
      <c r="R500" s="87"/>
    </row>
    <row r="501" spans="1:18" s="23" customFormat="1" ht="38.25" hidden="1">
      <c r="A501" s="17"/>
      <c r="B501" s="17"/>
      <c r="C501" s="85" t="s">
        <v>279</v>
      </c>
      <c r="D501" s="50"/>
      <c r="E501" s="72" t="s">
        <v>281</v>
      </c>
      <c r="F501" s="97">
        <f>F502</f>
        <v>6074</v>
      </c>
      <c r="G501" s="97">
        <f aca="true" t="shared" si="239" ref="G501:R502">G502</f>
        <v>6074</v>
      </c>
      <c r="H501" s="87">
        <f t="shared" si="239"/>
        <v>0</v>
      </c>
      <c r="I501" s="87">
        <f t="shared" si="239"/>
        <v>0</v>
      </c>
      <c r="J501" s="87">
        <f t="shared" si="239"/>
        <v>0</v>
      </c>
      <c r="K501" s="87">
        <f t="shared" si="239"/>
        <v>0</v>
      </c>
      <c r="L501" s="87">
        <f t="shared" si="239"/>
        <v>0</v>
      </c>
      <c r="M501" s="89">
        <f t="shared" si="239"/>
        <v>0</v>
      </c>
      <c r="N501" s="87">
        <f t="shared" si="239"/>
        <v>0</v>
      </c>
      <c r="O501" s="62">
        <f t="shared" si="239"/>
        <v>0</v>
      </c>
      <c r="P501" s="87">
        <f t="shared" si="239"/>
        <v>0</v>
      </c>
      <c r="Q501" s="87">
        <f t="shared" si="239"/>
        <v>0</v>
      </c>
      <c r="R501" s="87">
        <f t="shared" si="239"/>
        <v>0</v>
      </c>
    </row>
    <row r="502" spans="1:18" s="23" customFormat="1" ht="25.5" hidden="1">
      <c r="A502" s="17"/>
      <c r="B502" s="17"/>
      <c r="C502" s="85" t="s">
        <v>280</v>
      </c>
      <c r="D502" s="50"/>
      <c r="E502" s="72" t="s">
        <v>275</v>
      </c>
      <c r="F502" s="97">
        <f>F503</f>
        <v>6074</v>
      </c>
      <c r="G502" s="97">
        <f t="shared" si="239"/>
        <v>6074</v>
      </c>
      <c r="H502" s="87">
        <f t="shared" si="239"/>
        <v>0</v>
      </c>
      <c r="I502" s="87">
        <f t="shared" si="239"/>
        <v>0</v>
      </c>
      <c r="J502" s="87">
        <f t="shared" si="239"/>
        <v>0</v>
      </c>
      <c r="K502" s="87">
        <f t="shared" si="239"/>
        <v>0</v>
      </c>
      <c r="L502" s="87">
        <f t="shared" si="239"/>
        <v>0</v>
      </c>
      <c r="M502" s="89">
        <f t="shared" si="239"/>
        <v>0</v>
      </c>
      <c r="N502" s="87">
        <f t="shared" si="239"/>
        <v>0</v>
      </c>
      <c r="O502" s="62">
        <f t="shared" si="239"/>
        <v>0</v>
      </c>
      <c r="P502" s="87">
        <f t="shared" si="239"/>
        <v>0</v>
      </c>
      <c r="Q502" s="87">
        <f t="shared" si="239"/>
        <v>0</v>
      </c>
      <c r="R502" s="87">
        <f t="shared" si="239"/>
        <v>0</v>
      </c>
    </row>
    <row r="503" spans="1:18" s="23" customFormat="1" ht="25.5" hidden="1">
      <c r="A503" s="17"/>
      <c r="B503" s="17"/>
      <c r="C503" s="85"/>
      <c r="D503" s="50" t="s">
        <v>11</v>
      </c>
      <c r="E503" s="86" t="s">
        <v>12</v>
      </c>
      <c r="F503" s="97">
        <v>6074</v>
      </c>
      <c r="G503" s="111">
        <f>F503+SUM(H503:R503)</f>
        <v>6074</v>
      </c>
      <c r="H503" s="87"/>
      <c r="I503" s="87"/>
      <c r="J503" s="88"/>
      <c r="K503" s="88"/>
      <c r="L503" s="87"/>
      <c r="M503" s="89"/>
      <c r="N503" s="87"/>
      <c r="O503" s="62"/>
      <c r="P503" s="87"/>
      <c r="Q503" s="87"/>
      <c r="R503" s="87"/>
    </row>
    <row r="504" spans="1:18" s="23" customFormat="1" ht="25.5" hidden="1">
      <c r="A504" s="17"/>
      <c r="B504" s="17"/>
      <c r="C504" s="85" t="s">
        <v>282</v>
      </c>
      <c r="D504" s="50"/>
      <c r="E504" s="86" t="s">
        <v>284</v>
      </c>
      <c r="F504" s="97">
        <f>F505</f>
        <v>990.3000000000001</v>
      </c>
      <c r="G504" s="97">
        <f aca="true" t="shared" si="240" ref="G504:R505">G505</f>
        <v>990.3000000000001</v>
      </c>
      <c r="H504" s="87">
        <f t="shared" si="240"/>
        <v>0</v>
      </c>
      <c r="I504" s="87">
        <f t="shared" si="240"/>
        <v>0</v>
      </c>
      <c r="J504" s="87">
        <f t="shared" si="240"/>
        <v>0</v>
      </c>
      <c r="K504" s="87">
        <f t="shared" si="240"/>
        <v>0</v>
      </c>
      <c r="L504" s="87">
        <f t="shared" si="240"/>
        <v>0</v>
      </c>
      <c r="M504" s="89">
        <f t="shared" si="240"/>
        <v>0</v>
      </c>
      <c r="N504" s="87">
        <f t="shared" si="240"/>
        <v>0</v>
      </c>
      <c r="O504" s="62">
        <f t="shared" si="240"/>
        <v>0</v>
      </c>
      <c r="P504" s="87">
        <f t="shared" si="240"/>
        <v>0</v>
      </c>
      <c r="Q504" s="87">
        <f t="shared" si="240"/>
        <v>0</v>
      </c>
      <c r="R504" s="87">
        <f t="shared" si="240"/>
        <v>0</v>
      </c>
    </row>
    <row r="505" spans="1:18" s="23" customFormat="1" ht="18.75" customHeight="1" hidden="1">
      <c r="A505" s="17"/>
      <c r="B505" s="17"/>
      <c r="C505" s="85" t="s">
        <v>283</v>
      </c>
      <c r="D505" s="50"/>
      <c r="E505" s="93" t="s">
        <v>285</v>
      </c>
      <c r="F505" s="97">
        <f>F506</f>
        <v>990.3000000000001</v>
      </c>
      <c r="G505" s="97">
        <f t="shared" si="240"/>
        <v>990.3000000000001</v>
      </c>
      <c r="H505" s="87">
        <f t="shared" si="240"/>
        <v>0</v>
      </c>
      <c r="I505" s="87">
        <f t="shared" si="240"/>
        <v>0</v>
      </c>
      <c r="J505" s="87">
        <f t="shared" si="240"/>
        <v>0</v>
      </c>
      <c r="K505" s="87">
        <f t="shared" si="240"/>
        <v>0</v>
      </c>
      <c r="L505" s="87">
        <f t="shared" si="240"/>
        <v>0</v>
      </c>
      <c r="M505" s="89">
        <f t="shared" si="240"/>
        <v>0</v>
      </c>
      <c r="N505" s="87">
        <f t="shared" si="240"/>
        <v>0</v>
      </c>
      <c r="O505" s="62">
        <f t="shared" si="240"/>
        <v>0</v>
      </c>
      <c r="P505" s="87">
        <f t="shared" si="240"/>
        <v>0</v>
      </c>
      <c r="Q505" s="87">
        <f t="shared" si="240"/>
        <v>0</v>
      </c>
      <c r="R505" s="87">
        <f t="shared" si="240"/>
        <v>0</v>
      </c>
    </row>
    <row r="506" spans="1:18" s="23" customFormat="1" ht="25.5" hidden="1">
      <c r="A506" s="17"/>
      <c r="B506" s="17"/>
      <c r="C506" s="85"/>
      <c r="D506" s="50" t="s">
        <v>3</v>
      </c>
      <c r="E506" s="86" t="s">
        <v>98</v>
      </c>
      <c r="F506" s="97">
        <f>1342.9-352.6</f>
        <v>990.3000000000001</v>
      </c>
      <c r="G506" s="111">
        <f>F506+SUM(H506:R506)</f>
        <v>990.3000000000001</v>
      </c>
      <c r="H506" s="87"/>
      <c r="I506" s="87"/>
      <c r="J506" s="88"/>
      <c r="K506" s="88"/>
      <c r="L506" s="87"/>
      <c r="M506" s="89"/>
      <c r="N506" s="87"/>
      <c r="O506" s="62"/>
      <c r="P506" s="87"/>
      <c r="Q506" s="87"/>
      <c r="R506" s="87"/>
    </row>
    <row r="507" spans="1:18" s="23" customFormat="1" ht="25.5" hidden="1">
      <c r="A507" s="17"/>
      <c r="B507" s="17"/>
      <c r="C507" s="100" t="s">
        <v>307</v>
      </c>
      <c r="D507" s="50"/>
      <c r="E507" s="80" t="s">
        <v>127</v>
      </c>
      <c r="F507" s="97">
        <f>F508</f>
        <v>1427.2</v>
      </c>
      <c r="G507" s="97">
        <f aca="true" t="shared" si="241" ref="G507:R509">G508</f>
        <v>1587.2</v>
      </c>
      <c r="H507" s="87">
        <f t="shared" si="241"/>
        <v>0</v>
      </c>
      <c r="I507" s="87">
        <f t="shared" si="241"/>
        <v>160</v>
      </c>
      <c r="J507" s="87">
        <f t="shared" si="241"/>
        <v>0</v>
      </c>
      <c r="K507" s="87">
        <f t="shared" si="241"/>
        <v>0</v>
      </c>
      <c r="L507" s="87">
        <f t="shared" si="241"/>
        <v>0</v>
      </c>
      <c r="M507" s="89">
        <f t="shared" si="241"/>
        <v>0</v>
      </c>
      <c r="N507" s="87">
        <f t="shared" si="241"/>
        <v>0</v>
      </c>
      <c r="O507" s="62">
        <f t="shared" si="241"/>
        <v>0</v>
      </c>
      <c r="P507" s="87">
        <f t="shared" si="241"/>
        <v>0</v>
      </c>
      <c r="Q507" s="87">
        <f t="shared" si="241"/>
        <v>0</v>
      </c>
      <c r="R507" s="87">
        <f t="shared" si="241"/>
        <v>0</v>
      </c>
    </row>
    <row r="508" spans="1:18" s="23" customFormat="1" ht="25.5" hidden="1">
      <c r="A508" s="17"/>
      <c r="B508" s="17"/>
      <c r="C508" s="85" t="s">
        <v>308</v>
      </c>
      <c r="D508" s="50"/>
      <c r="E508" s="72" t="s">
        <v>310</v>
      </c>
      <c r="F508" s="97">
        <f>F509</f>
        <v>1427.2</v>
      </c>
      <c r="G508" s="97">
        <f t="shared" si="241"/>
        <v>1587.2</v>
      </c>
      <c r="H508" s="87">
        <f t="shared" si="241"/>
        <v>0</v>
      </c>
      <c r="I508" s="87">
        <f t="shared" si="241"/>
        <v>160</v>
      </c>
      <c r="J508" s="87">
        <f t="shared" si="241"/>
        <v>0</v>
      </c>
      <c r="K508" s="87">
        <f t="shared" si="241"/>
        <v>0</v>
      </c>
      <c r="L508" s="87">
        <f t="shared" si="241"/>
        <v>0</v>
      </c>
      <c r="M508" s="89">
        <f t="shared" si="241"/>
        <v>0</v>
      </c>
      <c r="N508" s="87">
        <f t="shared" si="241"/>
        <v>0</v>
      </c>
      <c r="O508" s="62">
        <f t="shared" si="241"/>
        <v>0</v>
      </c>
      <c r="P508" s="87">
        <f t="shared" si="241"/>
        <v>0</v>
      </c>
      <c r="Q508" s="87">
        <f t="shared" si="241"/>
        <v>0</v>
      </c>
      <c r="R508" s="87">
        <f t="shared" si="241"/>
        <v>0</v>
      </c>
    </row>
    <row r="509" spans="1:18" s="23" customFormat="1" ht="51" hidden="1">
      <c r="A509" s="17"/>
      <c r="B509" s="17"/>
      <c r="C509" s="85" t="s">
        <v>309</v>
      </c>
      <c r="D509" s="50"/>
      <c r="E509" s="72" t="s">
        <v>311</v>
      </c>
      <c r="F509" s="97">
        <f>F510</f>
        <v>1427.2</v>
      </c>
      <c r="G509" s="97">
        <f t="shared" si="241"/>
        <v>1587.2</v>
      </c>
      <c r="H509" s="87">
        <f t="shared" si="241"/>
        <v>0</v>
      </c>
      <c r="I509" s="87">
        <f t="shared" si="241"/>
        <v>160</v>
      </c>
      <c r="J509" s="87">
        <f t="shared" si="241"/>
        <v>0</v>
      </c>
      <c r="K509" s="87">
        <f t="shared" si="241"/>
        <v>0</v>
      </c>
      <c r="L509" s="87">
        <f t="shared" si="241"/>
        <v>0</v>
      </c>
      <c r="M509" s="89">
        <f t="shared" si="241"/>
        <v>0</v>
      </c>
      <c r="N509" s="87">
        <f t="shared" si="241"/>
        <v>0</v>
      </c>
      <c r="O509" s="62">
        <f t="shared" si="241"/>
        <v>0</v>
      </c>
      <c r="P509" s="87">
        <f t="shared" si="241"/>
        <v>0</v>
      </c>
      <c r="Q509" s="87">
        <f t="shared" si="241"/>
        <v>0</v>
      </c>
      <c r="R509" s="87">
        <f t="shared" si="241"/>
        <v>0</v>
      </c>
    </row>
    <row r="510" spans="1:18" s="23" customFormat="1" ht="25.5" hidden="1">
      <c r="A510" s="17"/>
      <c r="B510" s="17"/>
      <c r="C510" s="85"/>
      <c r="D510" s="50" t="s">
        <v>11</v>
      </c>
      <c r="E510" s="86" t="s">
        <v>12</v>
      </c>
      <c r="F510" s="97">
        <v>1427.2</v>
      </c>
      <c r="G510" s="111">
        <f>F510+SUM(H510:R510)</f>
        <v>1587.2</v>
      </c>
      <c r="H510" s="87"/>
      <c r="I510" s="87">
        <v>160</v>
      </c>
      <c r="J510" s="88"/>
      <c r="K510" s="88"/>
      <c r="L510" s="87"/>
      <c r="M510" s="89"/>
      <c r="N510" s="87"/>
      <c r="O510" s="62"/>
      <c r="P510" s="87"/>
      <c r="Q510" s="87"/>
      <c r="R510" s="87"/>
    </row>
    <row r="511" spans="1:18" s="23" customFormat="1" ht="51" hidden="1">
      <c r="A511" s="17"/>
      <c r="B511" s="17"/>
      <c r="C511" s="100" t="s">
        <v>492</v>
      </c>
      <c r="D511" s="117"/>
      <c r="E511" s="128" t="s">
        <v>495</v>
      </c>
      <c r="F511" s="97">
        <f>F512</f>
        <v>200</v>
      </c>
      <c r="G511" s="97">
        <f aca="true" t="shared" si="242" ref="G511:R513">G512</f>
        <v>200</v>
      </c>
      <c r="H511" s="97">
        <f t="shared" si="242"/>
        <v>0</v>
      </c>
      <c r="I511" s="97">
        <f t="shared" si="242"/>
        <v>0</v>
      </c>
      <c r="J511" s="97">
        <f t="shared" si="242"/>
        <v>0</v>
      </c>
      <c r="K511" s="97">
        <f t="shared" si="242"/>
        <v>0</v>
      </c>
      <c r="L511" s="97">
        <f t="shared" si="242"/>
        <v>0</v>
      </c>
      <c r="M511" s="114">
        <f t="shared" si="242"/>
        <v>0</v>
      </c>
      <c r="N511" s="97">
        <f t="shared" si="242"/>
        <v>0</v>
      </c>
      <c r="O511" s="140">
        <f t="shared" si="242"/>
        <v>0</v>
      </c>
      <c r="P511" s="97">
        <f t="shared" si="242"/>
        <v>0</v>
      </c>
      <c r="Q511" s="97">
        <f t="shared" si="242"/>
        <v>0</v>
      </c>
      <c r="R511" s="97">
        <f t="shared" si="242"/>
        <v>0</v>
      </c>
    </row>
    <row r="512" spans="1:18" s="23" customFormat="1" ht="51" hidden="1">
      <c r="A512" s="17"/>
      <c r="B512" s="17"/>
      <c r="C512" s="85" t="s">
        <v>493</v>
      </c>
      <c r="D512" s="50"/>
      <c r="E512" s="86" t="s">
        <v>196</v>
      </c>
      <c r="F512" s="97">
        <f>F513</f>
        <v>200</v>
      </c>
      <c r="G512" s="97">
        <f t="shared" si="242"/>
        <v>200</v>
      </c>
      <c r="H512" s="97">
        <f t="shared" si="242"/>
        <v>0</v>
      </c>
      <c r="I512" s="97">
        <f t="shared" si="242"/>
        <v>0</v>
      </c>
      <c r="J512" s="97">
        <f t="shared" si="242"/>
        <v>0</v>
      </c>
      <c r="K512" s="97">
        <f t="shared" si="242"/>
        <v>0</v>
      </c>
      <c r="L512" s="97">
        <f t="shared" si="242"/>
        <v>0</v>
      </c>
      <c r="M512" s="97">
        <f t="shared" si="242"/>
        <v>0</v>
      </c>
      <c r="N512" s="97">
        <f t="shared" si="242"/>
        <v>0</v>
      </c>
      <c r="O512" s="97">
        <f t="shared" si="242"/>
        <v>0</v>
      </c>
      <c r="P512" s="97">
        <f t="shared" si="242"/>
        <v>0</v>
      </c>
      <c r="Q512" s="97">
        <f t="shared" si="242"/>
        <v>0</v>
      </c>
      <c r="R512" s="97">
        <f t="shared" si="242"/>
        <v>0</v>
      </c>
    </row>
    <row r="513" spans="1:18" s="23" customFormat="1" ht="38.25" hidden="1">
      <c r="A513" s="17"/>
      <c r="B513" s="17"/>
      <c r="C513" s="85" t="s">
        <v>494</v>
      </c>
      <c r="D513" s="50"/>
      <c r="E513" s="86" t="s">
        <v>583</v>
      </c>
      <c r="F513" s="97">
        <f>F514</f>
        <v>200</v>
      </c>
      <c r="G513" s="97">
        <f t="shared" si="242"/>
        <v>200</v>
      </c>
      <c r="H513" s="97">
        <f t="shared" si="242"/>
        <v>0</v>
      </c>
      <c r="I513" s="97">
        <f t="shared" si="242"/>
        <v>0</v>
      </c>
      <c r="J513" s="97">
        <f t="shared" si="242"/>
        <v>0</v>
      </c>
      <c r="K513" s="97">
        <f t="shared" si="242"/>
        <v>0</v>
      </c>
      <c r="L513" s="97">
        <f t="shared" si="242"/>
        <v>0</v>
      </c>
      <c r="M513" s="114">
        <f t="shared" si="242"/>
        <v>0</v>
      </c>
      <c r="N513" s="97">
        <f t="shared" si="242"/>
        <v>0</v>
      </c>
      <c r="O513" s="140">
        <f t="shared" si="242"/>
        <v>0</v>
      </c>
      <c r="P513" s="97">
        <f t="shared" si="242"/>
        <v>0</v>
      </c>
      <c r="Q513" s="97">
        <f t="shared" si="242"/>
        <v>0</v>
      </c>
      <c r="R513" s="97">
        <f t="shared" si="242"/>
        <v>0</v>
      </c>
    </row>
    <row r="514" spans="1:18" s="23" customFormat="1" ht="25.5" hidden="1">
      <c r="A514" s="17"/>
      <c r="B514" s="17"/>
      <c r="C514" s="85"/>
      <c r="D514" s="50" t="s">
        <v>11</v>
      </c>
      <c r="E514" s="86" t="s">
        <v>12</v>
      </c>
      <c r="F514" s="97">
        <v>200</v>
      </c>
      <c r="G514" s="111">
        <f>F514+SUM(H514:R514)</f>
        <v>200</v>
      </c>
      <c r="H514" s="87"/>
      <c r="I514" s="87"/>
      <c r="J514" s="88"/>
      <c r="K514" s="88"/>
      <c r="L514" s="87"/>
      <c r="M514" s="89"/>
      <c r="N514" s="87"/>
      <c r="O514" s="62"/>
      <c r="P514" s="87"/>
      <c r="Q514" s="87"/>
      <c r="R514" s="87"/>
    </row>
    <row r="515" spans="1:18" s="23" customFormat="1" ht="12.75" hidden="1">
      <c r="A515" s="17"/>
      <c r="B515" s="5" t="s">
        <v>52</v>
      </c>
      <c r="C515" s="16"/>
      <c r="D515" s="5"/>
      <c r="E515" s="13" t="s">
        <v>53</v>
      </c>
      <c r="F515" s="113">
        <f>F516</f>
        <v>0</v>
      </c>
      <c r="G515" s="113">
        <f aca="true" t="shared" si="243" ref="G515:R516">G516</f>
        <v>47.88</v>
      </c>
      <c r="H515" s="113">
        <f t="shared" si="243"/>
        <v>0</v>
      </c>
      <c r="I515" s="113">
        <f t="shared" si="243"/>
        <v>47.88</v>
      </c>
      <c r="J515" s="113">
        <f t="shared" si="243"/>
        <v>0</v>
      </c>
      <c r="K515" s="113">
        <f t="shared" si="243"/>
        <v>0</v>
      </c>
      <c r="L515" s="113">
        <f t="shared" si="243"/>
        <v>0</v>
      </c>
      <c r="M515" s="165">
        <f t="shared" si="243"/>
        <v>0</v>
      </c>
      <c r="N515" s="113">
        <f t="shared" si="243"/>
        <v>0</v>
      </c>
      <c r="O515" s="219">
        <f t="shared" si="243"/>
        <v>0</v>
      </c>
      <c r="P515" s="113">
        <f t="shared" si="243"/>
        <v>0</v>
      </c>
      <c r="Q515" s="113">
        <f t="shared" si="243"/>
        <v>0</v>
      </c>
      <c r="R515" s="113">
        <f t="shared" si="243"/>
        <v>0</v>
      </c>
    </row>
    <row r="516" spans="1:18" s="23" customFormat="1" ht="12.75" hidden="1">
      <c r="A516" s="17"/>
      <c r="B516" s="5" t="s">
        <v>54</v>
      </c>
      <c r="C516" s="16"/>
      <c r="D516" s="5"/>
      <c r="E516" s="13" t="s">
        <v>55</v>
      </c>
      <c r="F516" s="113">
        <f>F517</f>
        <v>0</v>
      </c>
      <c r="G516" s="113">
        <f t="shared" si="243"/>
        <v>47.88</v>
      </c>
      <c r="H516" s="113">
        <f t="shared" si="243"/>
        <v>0</v>
      </c>
      <c r="I516" s="113">
        <f t="shared" si="243"/>
        <v>47.88</v>
      </c>
      <c r="J516" s="113">
        <f t="shared" si="243"/>
        <v>0</v>
      </c>
      <c r="K516" s="113">
        <f t="shared" si="243"/>
        <v>0</v>
      </c>
      <c r="L516" s="113">
        <f t="shared" si="243"/>
        <v>0</v>
      </c>
      <c r="M516" s="165">
        <f t="shared" si="243"/>
        <v>0</v>
      </c>
      <c r="N516" s="113">
        <f t="shared" si="243"/>
        <v>0</v>
      </c>
      <c r="O516" s="219">
        <f t="shared" si="243"/>
        <v>0</v>
      </c>
      <c r="P516" s="113">
        <f t="shared" si="243"/>
        <v>0</v>
      </c>
      <c r="Q516" s="113">
        <f t="shared" si="243"/>
        <v>0</v>
      </c>
      <c r="R516" s="113">
        <f t="shared" si="243"/>
        <v>0</v>
      </c>
    </row>
    <row r="517" spans="1:18" s="23" customFormat="1" ht="12.75" hidden="1">
      <c r="A517" s="17"/>
      <c r="B517" s="17"/>
      <c r="C517" s="82" t="s">
        <v>423</v>
      </c>
      <c r="D517" s="11"/>
      <c r="E517" s="136" t="s">
        <v>146</v>
      </c>
      <c r="F517" s="113">
        <f>F518+F520</f>
        <v>0</v>
      </c>
      <c r="G517" s="113">
        <f aca="true" t="shared" si="244" ref="G517:R517">G518+G520</f>
        <v>47.88</v>
      </c>
      <c r="H517" s="113">
        <f t="shared" si="244"/>
        <v>0</v>
      </c>
      <c r="I517" s="113">
        <f t="shared" si="244"/>
        <v>47.88</v>
      </c>
      <c r="J517" s="113">
        <f t="shared" si="244"/>
        <v>0</v>
      </c>
      <c r="K517" s="113">
        <f t="shared" si="244"/>
        <v>0</v>
      </c>
      <c r="L517" s="113">
        <f t="shared" si="244"/>
        <v>0</v>
      </c>
      <c r="M517" s="165">
        <f t="shared" si="244"/>
        <v>0</v>
      </c>
      <c r="N517" s="113">
        <f t="shared" si="244"/>
        <v>0</v>
      </c>
      <c r="O517" s="219">
        <f t="shared" si="244"/>
        <v>0</v>
      </c>
      <c r="P517" s="113">
        <f t="shared" si="244"/>
        <v>0</v>
      </c>
      <c r="Q517" s="113">
        <f t="shared" si="244"/>
        <v>0</v>
      </c>
      <c r="R517" s="113">
        <f t="shared" si="244"/>
        <v>0</v>
      </c>
    </row>
    <row r="518" spans="1:18" s="23" customFormat="1" ht="51" hidden="1">
      <c r="A518" s="17"/>
      <c r="B518" s="17"/>
      <c r="C518" s="85" t="s">
        <v>604</v>
      </c>
      <c r="D518" s="50"/>
      <c r="E518" s="134" t="s">
        <v>451</v>
      </c>
      <c r="F518" s="97">
        <f>F519</f>
        <v>0</v>
      </c>
      <c r="G518" s="97">
        <f aca="true" t="shared" si="245" ref="G518:R518">G519</f>
        <v>47.88</v>
      </c>
      <c r="H518" s="97">
        <f t="shared" si="245"/>
        <v>0</v>
      </c>
      <c r="I518" s="97">
        <f t="shared" si="245"/>
        <v>47.88</v>
      </c>
      <c r="J518" s="97">
        <f t="shared" si="245"/>
        <v>0</v>
      </c>
      <c r="K518" s="97">
        <f t="shared" si="245"/>
        <v>0</v>
      </c>
      <c r="L518" s="97">
        <f t="shared" si="245"/>
        <v>0</v>
      </c>
      <c r="M518" s="114">
        <f t="shared" si="245"/>
        <v>0</v>
      </c>
      <c r="N518" s="97">
        <f t="shared" si="245"/>
        <v>0</v>
      </c>
      <c r="O518" s="140">
        <f t="shared" si="245"/>
        <v>0</v>
      </c>
      <c r="P518" s="97">
        <f t="shared" si="245"/>
        <v>0</v>
      </c>
      <c r="Q518" s="97">
        <f t="shared" si="245"/>
        <v>0</v>
      </c>
      <c r="R518" s="97">
        <f t="shared" si="245"/>
        <v>0</v>
      </c>
    </row>
    <row r="519" spans="1:18" s="23" customFormat="1" ht="25.5" hidden="1">
      <c r="A519" s="17"/>
      <c r="B519" s="17"/>
      <c r="C519" s="85"/>
      <c r="D519" s="50" t="s">
        <v>11</v>
      </c>
      <c r="E519" s="86" t="s">
        <v>12</v>
      </c>
      <c r="F519" s="97"/>
      <c r="G519" s="111">
        <f>F519+SUM(H519:R519)</f>
        <v>47.88</v>
      </c>
      <c r="H519" s="87"/>
      <c r="I519" s="87">
        <f>31.92+15.96</f>
        <v>47.88</v>
      </c>
      <c r="J519" s="88"/>
      <c r="K519" s="88"/>
      <c r="L519" s="87"/>
      <c r="M519" s="89"/>
      <c r="N519" s="87"/>
      <c r="O519" s="62"/>
      <c r="P519" s="87"/>
      <c r="Q519" s="87"/>
      <c r="R519" s="87"/>
    </row>
    <row r="520" spans="1:18" s="23" customFormat="1" ht="38.25" hidden="1">
      <c r="A520" s="17"/>
      <c r="B520" s="17"/>
      <c r="C520" s="85" t="s">
        <v>450</v>
      </c>
      <c r="D520" s="50"/>
      <c r="E520" s="134" t="s">
        <v>452</v>
      </c>
      <c r="F520" s="97">
        <f>F521</f>
        <v>0</v>
      </c>
      <c r="G520" s="97">
        <f aca="true" t="shared" si="246" ref="G520:R520">G521</f>
        <v>0</v>
      </c>
      <c r="H520" s="97">
        <f t="shared" si="246"/>
        <v>0</v>
      </c>
      <c r="I520" s="97">
        <f t="shared" si="246"/>
        <v>0</v>
      </c>
      <c r="J520" s="97">
        <f t="shared" si="246"/>
        <v>0</v>
      </c>
      <c r="K520" s="97">
        <f t="shared" si="246"/>
        <v>0</v>
      </c>
      <c r="L520" s="97">
        <f t="shared" si="246"/>
        <v>0</v>
      </c>
      <c r="M520" s="114">
        <f t="shared" si="246"/>
        <v>0</v>
      </c>
      <c r="N520" s="97">
        <f t="shared" si="246"/>
        <v>0</v>
      </c>
      <c r="O520" s="140">
        <f t="shared" si="246"/>
        <v>0</v>
      </c>
      <c r="P520" s="97">
        <f t="shared" si="246"/>
        <v>0</v>
      </c>
      <c r="Q520" s="97">
        <f t="shared" si="246"/>
        <v>0</v>
      </c>
      <c r="R520" s="97">
        <f t="shared" si="246"/>
        <v>0</v>
      </c>
    </row>
    <row r="521" spans="1:18" s="23" customFormat="1" ht="25.5" hidden="1">
      <c r="A521" s="17"/>
      <c r="B521" s="17"/>
      <c r="C521" s="85"/>
      <c r="D521" s="50" t="s">
        <v>11</v>
      </c>
      <c r="E521" s="134" t="s">
        <v>12</v>
      </c>
      <c r="F521" s="97"/>
      <c r="G521" s="111">
        <f>F521+SUM(H521:R521)</f>
        <v>0</v>
      </c>
      <c r="H521" s="87"/>
      <c r="I521" s="87"/>
      <c r="J521" s="88"/>
      <c r="K521" s="88"/>
      <c r="L521" s="87"/>
      <c r="M521" s="89"/>
      <c r="N521" s="87"/>
      <c r="O521" s="62"/>
      <c r="P521" s="87"/>
      <c r="Q521" s="87"/>
      <c r="R521" s="87"/>
    </row>
    <row r="522" spans="1:18" s="23" customFormat="1" ht="18.75" customHeight="1" hidden="1">
      <c r="A522" s="17"/>
      <c r="B522" s="5" t="s">
        <v>64</v>
      </c>
      <c r="C522" s="16"/>
      <c r="D522" s="5"/>
      <c r="E522" s="13" t="s">
        <v>88</v>
      </c>
      <c r="F522" s="145">
        <f aca="true" t="shared" si="247" ref="F522:R522">F523+F537</f>
        <v>17593.7</v>
      </c>
      <c r="G522" s="145">
        <f t="shared" si="247"/>
        <v>17593.7</v>
      </c>
      <c r="H522" s="24">
        <f t="shared" si="247"/>
        <v>0</v>
      </c>
      <c r="I522" s="24">
        <f t="shared" si="247"/>
        <v>0</v>
      </c>
      <c r="J522" s="24">
        <f t="shared" si="247"/>
        <v>0</v>
      </c>
      <c r="K522" s="24">
        <f t="shared" si="247"/>
        <v>0</v>
      </c>
      <c r="L522" s="24">
        <f t="shared" si="247"/>
        <v>0</v>
      </c>
      <c r="M522" s="193">
        <f t="shared" si="247"/>
        <v>0</v>
      </c>
      <c r="N522" s="24">
        <f t="shared" si="247"/>
        <v>0</v>
      </c>
      <c r="O522" s="224">
        <f t="shared" si="247"/>
        <v>0</v>
      </c>
      <c r="P522" s="24">
        <f t="shared" si="247"/>
        <v>0</v>
      </c>
      <c r="Q522" s="24">
        <f t="shared" si="247"/>
        <v>0</v>
      </c>
      <c r="R522" s="24">
        <f t="shared" si="247"/>
        <v>0</v>
      </c>
    </row>
    <row r="523" spans="1:18" s="23" customFormat="1" ht="16.5" customHeight="1" hidden="1">
      <c r="A523" s="17"/>
      <c r="B523" s="5" t="s">
        <v>89</v>
      </c>
      <c r="C523" s="16"/>
      <c r="D523" s="5"/>
      <c r="E523" s="13" t="s">
        <v>90</v>
      </c>
      <c r="F523" s="145">
        <f>F524</f>
        <v>16788</v>
      </c>
      <c r="G523" s="145">
        <f aca="true" t="shared" si="248" ref="G523:R523">G524</f>
        <v>16788</v>
      </c>
      <c r="H523" s="145">
        <f t="shared" si="248"/>
        <v>0</v>
      </c>
      <c r="I523" s="145">
        <f t="shared" si="248"/>
        <v>0</v>
      </c>
      <c r="J523" s="145">
        <f t="shared" si="248"/>
        <v>0</v>
      </c>
      <c r="K523" s="145">
        <f t="shared" si="248"/>
        <v>0</v>
      </c>
      <c r="L523" s="145">
        <f t="shared" si="248"/>
        <v>0</v>
      </c>
      <c r="M523" s="145">
        <f t="shared" si="248"/>
        <v>0</v>
      </c>
      <c r="N523" s="145">
        <f t="shared" si="248"/>
        <v>0</v>
      </c>
      <c r="O523" s="145">
        <f t="shared" si="248"/>
        <v>0</v>
      </c>
      <c r="P523" s="145">
        <f t="shared" si="248"/>
        <v>0</v>
      </c>
      <c r="Q523" s="145">
        <f t="shared" si="248"/>
        <v>0</v>
      </c>
      <c r="R523" s="145">
        <f t="shared" si="248"/>
        <v>0</v>
      </c>
    </row>
    <row r="524" spans="1:18" s="23" customFormat="1" ht="68.25" customHeight="1" hidden="1">
      <c r="A524" s="17"/>
      <c r="B524" s="17"/>
      <c r="C524" s="82" t="s">
        <v>270</v>
      </c>
      <c r="D524" s="11"/>
      <c r="E524" s="79" t="s">
        <v>123</v>
      </c>
      <c r="F524" s="113">
        <f>F525+F529+F533</f>
        <v>16788</v>
      </c>
      <c r="G524" s="113">
        <f aca="true" t="shared" si="249" ref="G524:R524">G525+G529+G533</f>
        <v>16788</v>
      </c>
      <c r="H524" s="113">
        <f t="shared" si="249"/>
        <v>0</v>
      </c>
      <c r="I524" s="113">
        <f t="shared" si="249"/>
        <v>0</v>
      </c>
      <c r="J524" s="113">
        <f t="shared" si="249"/>
        <v>0</v>
      </c>
      <c r="K524" s="113">
        <f t="shared" si="249"/>
        <v>0</v>
      </c>
      <c r="L524" s="113">
        <f t="shared" si="249"/>
        <v>0</v>
      </c>
      <c r="M524" s="113">
        <f t="shared" si="249"/>
        <v>0</v>
      </c>
      <c r="N524" s="113">
        <f t="shared" si="249"/>
        <v>0</v>
      </c>
      <c r="O524" s="113">
        <f t="shared" si="249"/>
        <v>0</v>
      </c>
      <c r="P524" s="113">
        <f t="shared" si="249"/>
        <v>0</v>
      </c>
      <c r="Q524" s="113">
        <f t="shared" si="249"/>
        <v>0</v>
      </c>
      <c r="R524" s="113">
        <f t="shared" si="249"/>
        <v>0</v>
      </c>
    </row>
    <row r="525" spans="1:18" s="23" customFormat="1" ht="25.5" hidden="1">
      <c r="A525" s="17"/>
      <c r="B525" s="17"/>
      <c r="C525" s="100" t="s">
        <v>289</v>
      </c>
      <c r="D525" s="117"/>
      <c r="E525" s="80" t="s">
        <v>125</v>
      </c>
      <c r="F525" s="97">
        <f>F526</f>
        <v>16255.400000000001</v>
      </c>
      <c r="G525" s="97">
        <f aca="true" t="shared" si="250" ref="G525:R527">G526</f>
        <v>16255.400000000001</v>
      </c>
      <c r="H525" s="87">
        <f t="shared" si="250"/>
        <v>0</v>
      </c>
      <c r="I525" s="87">
        <f t="shared" si="250"/>
        <v>0</v>
      </c>
      <c r="J525" s="87">
        <f t="shared" si="250"/>
        <v>0</v>
      </c>
      <c r="K525" s="87">
        <f t="shared" si="250"/>
        <v>0</v>
      </c>
      <c r="L525" s="87">
        <f t="shared" si="250"/>
        <v>0</v>
      </c>
      <c r="M525" s="89">
        <f t="shared" si="250"/>
        <v>0</v>
      </c>
      <c r="N525" s="87">
        <f t="shared" si="250"/>
        <v>0</v>
      </c>
      <c r="O525" s="62">
        <f t="shared" si="250"/>
        <v>0</v>
      </c>
      <c r="P525" s="87">
        <f t="shared" si="250"/>
        <v>0</v>
      </c>
      <c r="Q525" s="87">
        <f t="shared" si="250"/>
        <v>0</v>
      </c>
      <c r="R525" s="87">
        <f t="shared" si="250"/>
        <v>0</v>
      </c>
    </row>
    <row r="526" spans="1:18" s="23" customFormat="1" ht="38.25" hidden="1">
      <c r="A526" s="17"/>
      <c r="B526" s="17"/>
      <c r="C526" s="85" t="s">
        <v>290</v>
      </c>
      <c r="D526" s="50"/>
      <c r="E526" s="72" t="s">
        <v>292</v>
      </c>
      <c r="F526" s="97">
        <f>F527</f>
        <v>16255.400000000001</v>
      </c>
      <c r="G526" s="97">
        <f t="shared" si="250"/>
        <v>16255.400000000001</v>
      </c>
      <c r="H526" s="87">
        <f t="shared" si="250"/>
        <v>0</v>
      </c>
      <c r="I526" s="87">
        <f t="shared" si="250"/>
        <v>0</v>
      </c>
      <c r="J526" s="87">
        <f t="shared" si="250"/>
        <v>0</v>
      </c>
      <c r="K526" s="87">
        <f t="shared" si="250"/>
        <v>0</v>
      </c>
      <c r="L526" s="87">
        <f t="shared" si="250"/>
        <v>0</v>
      </c>
      <c r="M526" s="89">
        <f t="shared" si="250"/>
        <v>0</v>
      </c>
      <c r="N526" s="87">
        <f t="shared" si="250"/>
        <v>0</v>
      </c>
      <c r="O526" s="62">
        <f t="shared" si="250"/>
        <v>0</v>
      </c>
      <c r="P526" s="87">
        <f t="shared" si="250"/>
        <v>0</v>
      </c>
      <c r="Q526" s="87">
        <f t="shared" si="250"/>
        <v>0</v>
      </c>
      <c r="R526" s="87">
        <f t="shared" si="250"/>
        <v>0</v>
      </c>
    </row>
    <row r="527" spans="1:19" s="23" customFormat="1" ht="25.5" hidden="1">
      <c r="A527" s="17"/>
      <c r="B527" s="17"/>
      <c r="C527" s="85" t="s">
        <v>291</v>
      </c>
      <c r="D527" s="50"/>
      <c r="E527" s="72" t="s">
        <v>275</v>
      </c>
      <c r="F527" s="97">
        <f>F528</f>
        <v>16255.400000000001</v>
      </c>
      <c r="G527" s="97">
        <f t="shared" si="250"/>
        <v>16255.400000000001</v>
      </c>
      <c r="H527" s="87">
        <f t="shared" si="250"/>
        <v>0</v>
      </c>
      <c r="I527" s="87">
        <f t="shared" si="250"/>
        <v>0</v>
      </c>
      <c r="J527" s="87">
        <f t="shared" si="250"/>
        <v>0</v>
      </c>
      <c r="K527" s="87">
        <f t="shared" si="250"/>
        <v>0</v>
      </c>
      <c r="L527" s="87">
        <f t="shared" si="250"/>
        <v>0</v>
      </c>
      <c r="M527" s="89">
        <f t="shared" si="250"/>
        <v>0</v>
      </c>
      <c r="N527" s="87">
        <f t="shared" si="250"/>
        <v>0</v>
      </c>
      <c r="O527" s="62">
        <f t="shared" si="250"/>
        <v>0</v>
      </c>
      <c r="P527" s="87">
        <f t="shared" si="250"/>
        <v>0</v>
      </c>
      <c r="Q527" s="87">
        <f t="shared" si="250"/>
        <v>0</v>
      </c>
      <c r="R527" s="87">
        <f t="shared" si="250"/>
        <v>0</v>
      </c>
      <c r="S527" s="22"/>
    </row>
    <row r="528" spans="1:18" s="23" customFormat="1" ht="25.5" hidden="1">
      <c r="A528" s="17"/>
      <c r="B528" s="17"/>
      <c r="C528" s="85"/>
      <c r="D528" s="50" t="s">
        <v>11</v>
      </c>
      <c r="E528" s="86" t="s">
        <v>12</v>
      </c>
      <c r="F528" s="97">
        <f>4001.8+12253.6</f>
        <v>16255.400000000001</v>
      </c>
      <c r="G528" s="111">
        <f>F528+SUM(H528:R528)</f>
        <v>16255.400000000001</v>
      </c>
      <c r="H528" s="87"/>
      <c r="I528" s="87"/>
      <c r="J528" s="88"/>
      <c r="K528" s="88"/>
      <c r="L528" s="87"/>
      <c r="M528" s="89"/>
      <c r="N528" s="87"/>
      <c r="O528" s="62"/>
      <c r="P528" s="87"/>
      <c r="Q528" s="87"/>
      <c r="R528" s="87"/>
    </row>
    <row r="529" spans="1:19" s="36" customFormat="1" ht="25.5" hidden="1">
      <c r="A529" s="17"/>
      <c r="B529" s="17"/>
      <c r="C529" s="100" t="s">
        <v>307</v>
      </c>
      <c r="D529" s="50"/>
      <c r="E529" s="80" t="s">
        <v>127</v>
      </c>
      <c r="F529" s="97">
        <f>F530</f>
        <v>352.6</v>
      </c>
      <c r="G529" s="97">
        <f aca="true" t="shared" si="251" ref="G529:R531">G530</f>
        <v>352.6</v>
      </c>
      <c r="H529" s="87">
        <f aca="true" t="shared" si="252" ref="H529:R529">H530</f>
        <v>0</v>
      </c>
      <c r="I529" s="87">
        <f t="shared" si="252"/>
        <v>0</v>
      </c>
      <c r="J529" s="87">
        <f t="shared" si="252"/>
        <v>0</v>
      </c>
      <c r="K529" s="87">
        <f t="shared" si="252"/>
        <v>0</v>
      </c>
      <c r="L529" s="87">
        <f t="shared" si="252"/>
        <v>0</v>
      </c>
      <c r="M529" s="89">
        <f t="shared" si="252"/>
        <v>0</v>
      </c>
      <c r="N529" s="87">
        <f t="shared" si="252"/>
        <v>0</v>
      </c>
      <c r="O529" s="62">
        <f t="shared" si="252"/>
        <v>0</v>
      </c>
      <c r="P529" s="87">
        <f t="shared" si="252"/>
        <v>0</v>
      </c>
      <c r="Q529" s="87">
        <f t="shared" si="252"/>
        <v>0</v>
      </c>
      <c r="R529" s="87">
        <f t="shared" si="252"/>
        <v>0</v>
      </c>
      <c r="S529" s="23"/>
    </row>
    <row r="530" spans="1:19" s="36" customFormat="1" ht="25.5" hidden="1">
      <c r="A530" s="17"/>
      <c r="B530" s="17"/>
      <c r="C530" s="85" t="s">
        <v>312</v>
      </c>
      <c r="D530" s="50"/>
      <c r="E530" s="72" t="s">
        <v>314</v>
      </c>
      <c r="F530" s="97">
        <f>F531</f>
        <v>352.6</v>
      </c>
      <c r="G530" s="97">
        <f t="shared" si="251"/>
        <v>352.6</v>
      </c>
      <c r="H530" s="87">
        <f t="shared" si="251"/>
        <v>0</v>
      </c>
      <c r="I530" s="87">
        <f t="shared" si="251"/>
        <v>0</v>
      </c>
      <c r="J530" s="87">
        <f t="shared" si="251"/>
        <v>0</v>
      </c>
      <c r="K530" s="87">
        <f t="shared" si="251"/>
        <v>0</v>
      </c>
      <c r="L530" s="87">
        <f t="shared" si="251"/>
        <v>0</v>
      </c>
      <c r="M530" s="89">
        <f t="shared" si="251"/>
        <v>0</v>
      </c>
      <c r="N530" s="87">
        <f t="shared" si="251"/>
        <v>0</v>
      </c>
      <c r="O530" s="62">
        <f t="shared" si="251"/>
        <v>0</v>
      </c>
      <c r="P530" s="87">
        <f t="shared" si="251"/>
        <v>0</v>
      </c>
      <c r="Q530" s="87">
        <f t="shared" si="251"/>
        <v>0</v>
      </c>
      <c r="R530" s="87">
        <f t="shared" si="251"/>
        <v>0</v>
      </c>
      <c r="S530" s="23"/>
    </row>
    <row r="531" spans="1:19" s="36" customFormat="1" ht="51" hidden="1">
      <c r="A531" s="17"/>
      <c r="B531" s="17"/>
      <c r="C531" s="85" t="s">
        <v>313</v>
      </c>
      <c r="D531" s="50"/>
      <c r="E531" s="72" t="s">
        <v>311</v>
      </c>
      <c r="F531" s="97">
        <f>F532</f>
        <v>352.6</v>
      </c>
      <c r="G531" s="97">
        <f t="shared" si="251"/>
        <v>352.6</v>
      </c>
      <c r="H531" s="87">
        <f t="shared" si="251"/>
        <v>0</v>
      </c>
      <c r="I531" s="87">
        <f t="shared" si="251"/>
        <v>0</v>
      </c>
      <c r="J531" s="87">
        <f t="shared" si="251"/>
        <v>0</v>
      </c>
      <c r="K531" s="87">
        <f t="shared" si="251"/>
        <v>0</v>
      </c>
      <c r="L531" s="87">
        <f t="shared" si="251"/>
        <v>0</v>
      </c>
      <c r="M531" s="89">
        <f t="shared" si="251"/>
        <v>0</v>
      </c>
      <c r="N531" s="87">
        <f t="shared" si="251"/>
        <v>0</v>
      </c>
      <c r="O531" s="62">
        <f t="shared" si="251"/>
        <v>0</v>
      </c>
      <c r="P531" s="87">
        <f t="shared" si="251"/>
        <v>0</v>
      </c>
      <c r="Q531" s="87">
        <f t="shared" si="251"/>
        <v>0</v>
      </c>
      <c r="R531" s="87">
        <f t="shared" si="251"/>
        <v>0</v>
      </c>
      <c r="S531" s="23"/>
    </row>
    <row r="532" spans="1:18" s="23" customFormat="1" ht="25.5" hidden="1">
      <c r="A532" s="17"/>
      <c r="B532" s="5"/>
      <c r="C532" s="85"/>
      <c r="D532" s="50" t="s">
        <v>11</v>
      </c>
      <c r="E532" s="86" t="s">
        <v>12</v>
      </c>
      <c r="F532" s="97">
        <v>352.6</v>
      </c>
      <c r="G532" s="111">
        <f>F532+SUM(H532:R532)</f>
        <v>352.6</v>
      </c>
      <c r="H532" s="87"/>
      <c r="I532" s="87"/>
      <c r="J532" s="88"/>
      <c r="K532" s="88"/>
      <c r="L532" s="87"/>
      <c r="M532" s="89"/>
      <c r="N532" s="87"/>
      <c r="O532" s="62"/>
      <c r="P532" s="87"/>
      <c r="Q532" s="87"/>
      <c r="R532" s="87"/>
    </row>
    <row r="533" spans="1:19" s="23" customFormat="1" ht="51" hidden="1">
      <c r="A533" s="17"/>
      <c r="B533" s="5"/>
      <c r="C533" s="100" t="s">
        <v>492</v>
      </c>
      <c r="D533" s="117"/>
      <c r="E533" s="128" t="s">
        <v>495</v>
      </c>
      <c r="F533" s="97">
        <f>F534</f>
        <v>180</v>
      </c>
      <c r="G533" s="97">
        <f aca="true" t="shared" si="253" ref="G533:S533">G534</f>
        <v>180</v>
      </c>
      <c r="H533" s="97">
        <f t="shared" si="253"/>
        <v>0</v>
      </c>
      <c r="I533" s="97">
        <f t="shared" si="253"/>
        <v>0</v>
      </c>
      <c r="J533" s="97">
        <f t="shared" si="253"/>
        <v>0</v>
      </c>
      <c r="K533" s="97">
        <f t="shared" si="253"/>
        <v>0</v>
      </c>
      <c r="L533" s="97">
        <f t="shared" si="253"/>
        <v>0</v>
      </c>
      <c r="M533" s="97">
        <f t="shared" si="253"/>
        <v>0</v>
      </c>
      <c r="N533" s="97">
        <f t="shared" si="253"/>
        <v>0</v>
      </c>
      <c r="O533" s="97">
        <f t="shared" si="253"/>
        <v>0</v>
      </c>
      <c r="P533" s="97">
        <f t="shared" si="253"/>
        <v>0</v>
      </c>
      <c r="Q533" s="97">
        <f t="shared" si="253"/>
        <v>0</v>
      </c>
      <c r="R533" s="97">
        <f t="shared" si="253"/>
        <v>0</v>
      </c>
      <c r="S533" s="97">
        <f t="shared" si="253"/>
        <v>0</v>
      </c>
    </row>
    <row r="534" spans="1:18" s="23" customFormat="1" ht="51" hidden="1">
      <c r="A534" s="17"/>
      <c r="B534" s="5"/>
      <c r="C534" s="85" t="s">
        <v>493</v>
      </c>
      <c r="D534" s="50"/>
      <c r="E534" s="86" t="s">
        <v>196</v>
      </c>
      <c r="F534" s="97">
        <f>F535</f>
        <v>180</v>
      </c>
      <c r="G534" s="97">
        <f aca="true" t="shared" si="254" ref="G534:R534">G535</f>
        <v>180</v>
      </c>
      <c r="H534" s="97">
        <f t="shared" si="254"/>
        <v>0</v>
      </c>
      <c r="I534" s="97">
        <f t="shared" si="254"/>
        <v>0</v>
      </c>
      <c r="J534" s="97">
        <f t="shared" si="254"/>
        <v>0</v>
      </c>
      <c r="K534" s="97">
        <f t="shared" si="254"/>
        <v>0</v>
      </c>
      <c r="L534" s="97">
        <f t="shared" si="254"/>
        <v>0</v>
      </c>
      <c r="M534" s="97">
        <f t="shared" si="254"/>
        <v>0</v>
      </c>
      <c r="N534" s="97">
        <f t="shared" si="254"/>
        <v>0</v>
      </c>
      <c r="O534" s="97">
        <f t="shared" si="254"/>
        <v>0</v>
      </c>
      <c r="P534" s="97">
        <f t="shared" si="254"/>
        <v>0</v>
      </c>
      <c r="Q534" s="97">
        <f t="shared" si="254"/>
        <v>0</v>
      </c>
      <c r="R534" s="97">
        <f t="shared" si="254"/>
        <v>0</v>
      </c>
    </row>
    <row r="535" spans="1:18" s="23" customFormat="1" ht="38.25" hidden="1">
      <c r="A535" s="17"/>
      <c r="B535" s="5"/>
      <c r="C535" s="85" t="s">
        <v>572</v>
      </c>
      <c r="D535" s="50"/>
      <c r="E535" s="86" t="s">
        <v>573</v>
      </c>
      <c r="F535" s="97">
        <f>F536</f>
        <v>180</v>
      </c>
      <c r="G535" s="97">
        <f aca="true" t="shared" si="255" ref="G535:R535">G536</f>
        <v>180</v>
      </c>
      <c r="H535" s="97">
        <f t="shared" si="255"/>
        <v>0</v>
      </c>
      <c r="I535" s="97">
        <f t="shared" si="255"/>
        <v>0</v>
      </c>
      <c r="J535" s="97">
        <f t="shared" si="255"/>
        <v>0</v>
      </c>
      <c r="K535" s="97">
        <f t="shared" si="255"/>
        <v>0</v>
      </c>
      <c r="L535" s="97">
        <f t="shared" si="255"/>
        <v>0</v>
      </c>
      <c r="M535" s="97">
        <f t="shared" si="255"/>
        <v>0</v>
      </c>
      <c r="N535" s="97">
        <f t="shared" si="255"/>
        <v>0</v>
      </c>
      <c r="O535" s="97">
        <f t="shared" si="255"/>
        <v>0</v>
      </c>
      <c r="P535" s="97">
        <f t="shared" si="255"/>
        <v>0</v>
      </c>
      <c r="Q535" s="97">
        <f t="shared" si="255"/>
        <v>0</v>
      </c>
      <c r="R535" s="97">
        <f t="shared" si="255"/>
        <v>0</v>
      </c>
    </row>
    <row r="536" spans="1:18" s="23" customFormat="1" ht="25.5" hidden="1">
      <c r="A536" s="17"/>
      <c r="B536" s="5"/>
      <c r="C536" s="85"/>
      <c r="D536" s="50" t="s">
        <v>11</v>
      </c>
      <c r="E536" s="86" t="s">
        <v>12</v>
      </c>
      <c r="F536" s="97">
        <v>180</v>
      </c>
      <c r="G536" s="111">
        <f>F536+SUM(H536:R536)</f>
        <v>180</v>
      </c>
      <c r="H536" s="87"/>
      <c r="I536" s="87"/>
      <c r="J536" s="88"/>
      <c r="K536" s="88"/>
      <c r="L536" s="87"/>
      <c r="M536" s="89"/>
      <c r="N536" s="87"/>
      <c r="O536" s="62"/>
      <c r="P536" s="87"/>
      <c r="Q536" s="87"/>
      <c r="R536" s="87"/>
    </row>
    <row r="537" spans="1:19" s="22" customFormat="1" ht="12" hidden="1">
      <c r="A537" s="5"/>
      <c r="B537" s="5" t="s">
        <v>0</v>
      </c>
      <c r="C537" s="16"/>
      <c r="D537" s="5"/>
      <c r="E537" s="19" t="s">
        <v>1</v>
      </c>
      <c r="F537" s="145">
        <f>F538</f>
        <v>805.7</v>
      </c>
      <c r="G537" s="145">
        <f>G538</f>
        <v>805.7</v>
      </c>
      <c r="H537" s="24">
        <f aca="true" t="shared" si="256" ref="G537:R538">H538</f>
        <v>0</v>
      </c>
      <c r="I537" s="24">
        <f t="shared" si="256"/>
        <v>0</v>
      </c>
      <c r="J537" s="24">
        <f t="shared" si="256"/>
        <v>0</v>
      </c>
      <c r="K537" s="24">
        <f t="shared" si="256"/>
        <v>0</v>
      </c>
      <c r="L537" s="24">
        <f t="shared" si="256"/>
        <v>0</v>
      </c>
      <c r="M537" s="193">
        <f t="shared" si="256"/>
        <v>0</v>
      </c>
      <c r="N537" s="24">
        <f t="shared" si="256"/>
        <v>0</v>
      </c>
      <c r="O537" s="224">
        <f t="shared" si="256"/>
        <v>0</v>
      </c>
      <c r="P537" s="24">
        <f t="shared" si="256"/>
        <v>0</v>
      </c>
      <c r="Q537" s="24">
        <f t="shared" si="256"/>
        <v>0</v>
      </c>
      <c r="R537" s="24">
        <f t="shared" si="256"/>
        <v>0</v>
      </c>
      <c r="S537" s="23"/>
    </row>
    <row r="538" spans="1:18" s="23" customFormat="1" ht="69.75" customHeight="1" hidden="1">
      <c r="A538" s="17"/>
      <c r="B538" s="17"/>
      <c r="C538" s="82" t="s">
        <v>270</v>
      </c>
      <c r="D538" s="11"/>
      <c r="E538" s="79" t="s">
        <v>123</v>
      </c>
      <c r="F538" s="113">
        <f>F539</f>
        <v>805.7</v>
      </c>
      <c r="G538" s="113">
        <f t="shared" si="256"/>
        <v>805.7</v>
      </c>
      <c r="H538" s="91">
        <f t="shared" si="256"/>
        <v>0</v>
      </c>
      <c r="I538" s="91">
        <f t="shared" si="256"/>
        <v>0</v>
      </c>
      <c r="J538" s="91">
        <f t="shared" si="256"/>
        <v>0</v>
      </c>
      <c r="K538" s="91">
        <f t="shared" si="256"/>
        <v>0</v>
      </c>
      <c r="L538" s="91">
        <f t="shared" si="256"/>
        <v>0</v>
      </c>
      <c r="M538" s="95">
        <f t="shared" si="256"/>
        <v>0</v>
      </c>
      <c r="N538" s="91">
        <f t="shared" si="256"/>
        <v>0</v>
      </c>
      <c r="O538" s="61">
        <f t="shared" si="256"/>
        <v>0</v>
      </c>
      <c r="P538" s="91">
        <f t="shared" si="256"/>
        <v>0</v>
      </c>
      <c r="Q538" s="91">
        <f t="shared" si="256"/>
        <v>0</v>
      </c>
      <c r="R538" s="91">
        <f t="shared" si="256"/>
        <v>0</v>
      </c>
    </row>
    <row r="539" spans="1:18" s="23" customFormat="1" ht="25.5" hidden="1">
      <c r="A539" s="17"/>
      <c r="B539" s="17"/>
      <c r="C539" s="100" t="s">
        <v>289</v>
      </c>
      <c r="D539" s="117"/>
      <c r="E539" s="80" t="s">
        <v>125</v>
      </c>
      <c r="F539" s="97">
        <f>F540</f>
        <v>805.7</v>
      </c>
      <c r="G539" s="97">
        <f aca="true" t="shared" si="257" ref="G539:R539">G541</f>
        <v>805.7</v>
      </c>
      <c r="H539" s="87">
        <f t="shared" si="257"/>
        <v>0</v>
      </c>
      <c r="I539" s="87">
        <f t="shared" si="257"/>
        <v>0</v>
      </c>
      <c r="J539" s="87">
        <f t="shared" si="257"/>
        <v>0</v>
      </c>
      <c r="K539" s="87">
        <f t="shared" si="257"/>
        <v>0</v>
      </c>
      <c r="L539" s="87">
        <f t="shared" si="257"/>
        <v>0</v>
      </c>
      <c r="M539" s="89">
        <f t="shared" si="257"/>
        <v>0</v>
      </c>
      <c r="N539" s="87">
        <f t="shared" si="257"/>
        <v>0</v>
      </c>
      <c r="O539" s="62">
        <f t="shared" si="257"/>
        <v>0</v>
      </c>
      <c r="P539" s="87">
        <f t="shared" si="257"/>
        <v>0</v>
      </c>
      <c r="Q539" s="87">
        <f t="shared" si="257"/>
        <v>0</v>
      </c>
      <c r="R539" s="87">
        <f t="shared" si="257"/>
        <v>0</v>
      </c>
    </row>
    <row r="540" spans="1:18" s="23" customFormat="1" ht="57.75" customHeight="1" hidden="1">
      <c r="A540" s="17"/>
      <c r="B540" s="17"/>
      <c r="C540" s="85" t="s">
        <v>293</v>
      </c>
      <c r="D540" s="50"/>
      <c r="E540" s="72" t="s">
        <v>298</v>
      </c>
      <c r="F540" s="97">
        <f>F541</f>
        <v>805.7</v>
      </c>
      <c r="G540" s="97">
        <f aca="true" t="shared" si="258" ref="G540:R541">G541</f>
        <v>805.7</v>
      </c>
      <c r="H540" s="87">
        <f t="shared" si="258"/>
        <v>0</v>
      </c>
      <c r="I540" s="87">
        <f t="shared" si="258"/>
        <v>0</v>
      </c>
      <c r="J540" s="87">
        <f t="shared" si="258"/>
        <v>0</v>
      </c>
      <c r="K540" s="87">
        <f t="shared" si="258"/>
        <v>0</v>
      </c>
      <c r="L540" s="87">
        <f t="shared" si="258"/>
        <v>0</v>
      </c>
      <c r="M540" s="89">
        <f t="shared" si="258"/>
        <v>0</v>
      </c>
      <c r="N540" s="87">
        <f t="shared" si="258"/>
        <v>0</v>
      </c>
      <c r="O540" s="62">
        <f t="shared" si="258"/>
        <v>0</v>
      </c>
      <c r="P540" s="87">
        <f t="shared" si="258"/>
        <v>0</v>
      </c>
      <c r="Q540" s="87">
        <f t="shared" si="258"/>
        <v>0</v>
      </c>
      <c r="R540" s="87">
        <f t="shared" si="258"/>
        <v>0</v>
      </c>
    </row>
    <row r="541" spans="1:18" s="23" customFormat="1" ht="23.25" customHeight="1" hidden="1">
      <c r="A541" s="17"/>
      <c r="B541" s="17"/>
      <c r="C541" s="85" t="s">
        <v>294</v>
      </c>
      <c r="D541" s="50"/>
      <c r="E541" s="72" t="s">
        <v>285</v>
      </c>
      <c r="F541" s="97">
        <f>F542</f>
        <v>805.7</v>
      </c>
      <c r="G541" s="97">
        <f t="shared" si="258"/>
        <v>805.7</v>
      </c>
      <c r="H541" s="87">
        <f t="shared" si="258"/>
        <v>0</v>
      </c>
      <c r="I541" s="87">
        <f t="shared" si="258"/>
        <v>0</v>
      </c>
      <c r="J541" s="87">
        <f t="shared" si="258"/>
        <v>0</v>
      </c>
      <c r="K541" s="87">
        <f t="shared" si="258"/>
        <v>0</v>
      </c>
      <c r="L541" s="87">
        <f t="shared" si="258"/>
        <v>0</v>
      </c>
      <c r="M541" s="89">
        <f t="shared" si="258"/>
        <v>0</v>
      </c>
      <c r="N541" s="87">
        <f t="shared" si="258"/>
        <v>0</v>
      </c>
      <c r="O541" s="62">
        <f t="shared" si="258"/>
        <v>0</v>
      </c>
      <c r="P541" s="87">
        <f t="shared" si="258"/>
        <v>0</v>
      </c>
      <c r="Q541" s="87">
        <f t="shared" si="258"/>
        <v>0</v>
      </c>
      <c r="R541" s="87">
        <f t="shared" si="258"/>
        <v>0</v>
      </c>
    </row>
    <row r="542" spans="1:18" s="23" customFormat="1" ht="27.75" customHeight="1" hidden="1">
      <c r="A542" s="17"/>
      <c r="B542" s="17"/>
      <c r="C542" s="85"/>
      <c r="D542" s="50" t="s">
        <v>3</v>
      </c>
      <c r="E542" s="86" t="s">
        <v>98</v>
      </c>
      <c r="F542" s="97">
        <v>805.7</v>
      </c>
      <c r="G542" s="111">
        <f>F542+SUM(H542:R542)</f>
        <v>805.7</v>
      </c>
      <c r="H542" s="87"/>
      <c r="I542" s="87"/>
      <c r="J542" s="88"/>
      <c r="K542" s="88"/>
      <c r="L542" s="87"/>
      <c r="M542" s="89"/>
      <c r="N542" s="87"/>
      <c r="O542" s="62"/>
      <c r="P542" s="87"/>
      <c r="Q542" s="87"/>
      <c r="R542" s="87"/>
    </row>
    <row r="543" spans="1:18" ht="12">
      <c r="A543" s="25"/>
      <c r="B543" s="25"/>
      <c r="C543" s="25"/>
      <c r="D543" s="25"/>
      <c r="E543" s="26" t="s">
        <v>82</v>
      </c>
      <c r="F543" s="145">
        <f aca="true" t="shared" si="259" ref="F543:R543">F8+F39+F212+F234+F444</f>
        <v>213245.87</v>
      </c>
      <c r="G543" s="155">
        <f t="shared" si="259"/>
        <v>287349.8766099999</v>
      </c>
      <c r="H543" s="145">
        <f t="shared" si="259"/>
        <v>0</v>
      </c>
      <c r="I543" s="156">
        <f t="shared" si="259"/>
        <v>69142.46728</v>
      </c>
      <c r="J543" s="155">
        <f t="shared" si="259"/>
        <v>4961.539330000001</v>
      </c>
      <c r="K543" s="145">
        <f t="shared" si="259"/>
        <v>0</v>
      </c>
      <c r="L543" s="145">
        <f t="shared" si="259"/>
        <v>0</v>
      </c>
      <c r="M543" s="155">
        <f t="shared" si="259"/>
        <v>0</v>
      </c>
      <c r="N543" s="155">
        <f t="shared" si="259"/>
        <v>0</v>
      </c>
      <c r="O543" s="220">
        <f t="shared" si="259"/>
        <v>0</v>
      </c>
      <c r="P543" s="162">
        <f t="shared" si="259"/>
        <v>0</v>
      </c>
      <c r="Q543" s="145">
        <f t="shared" si="259"/>
        <v>0</v>
      </c>
      <c r="R543" s="145">
        <f t="shared" si="259"/>
        <v>0</v>
      </c>
    </row>
    <row r="544" spans="5:18" ht="12">
      <c r="E544" s="8"/>
      <c r="F544" s="116"/>
      <c r="G544" s="116"/>
      <c r="H544" s="57"/>
      <c r="I544" s="57"/>
      <c r="J544" s="57"/>
      <c r="K544" s="57"/>
      <c r="L544" s="57"/>
      <c r="M544" s="57"/>
      <c r="N544" s="57"/>
      <c r="O544" s="227"/>
      <c r="P544" s="57"/>
      <c r="Q544" s="27"/>
      <c r="R544" s="27"/>
    </row>
    <row r="545" spans="5:18" ht="12">
      <c r="E545" s="28"/>
      <c r="F545" s="58"/>
      <c r="G545" s="58"/>
      <c r="H545" s="58">
        <f>'П № 7'!G534</f>
        <v>0</v>
      </c>
      <c r="I545" s="58"/>
      <c r="J545" s="58"/>
      <c r="K545" s="58"/>
      <c r="L545" s="58"/>
      <c r="M545" s="58"/>
      <c r="N545" s="58"/>
      <c r="P545" s="58"/>
      <c r="Q545" s="40"/>
      <c r="R545" s="40"/>
    </row>
    <row r="546" ht="12">
      <c r="E546" s="29"/>
    </row>
    <row r="547" ht="12">
      <c r="E547" s="29"/>
    </row>
    <row r="548" spans="17:19" ht="12">
      <c r="Q548" s="42"/>
      <c r="R548" s="42"/>
      <c r="S548" s="7"/>
    </row>
    <row r="549" spans="17:18" ht="12">
      <c r="Q549" s="42"/>
      <c r="R549" s="42"/>
    </row>
    <row r="550" spans="17:18" ht="12">
      <c r="Q550" s="42"/>
      <c r="R550" s="42"/>
    </row>
    <row r="551" spans="17:18" ht="12">
      <c r="Q551" s="42"/>
      <c r="R551" s="42"/>
    </row>
    <row r="552" spans="1:18" ht="12">
      <c r="A552" s="8"/>
      <c r="B552" s="8"/>
      <c r="C552" s="196"/>
      <c r="D552" s="8"/>
      <c r="Q552" s="42"/>
      <c r="R552" s="42"/>
    </row>
    <row r="553" spans="1:18" ht="12">
      <c r="A553" s="8"/>
      <c r="B553" s="8"/>
      <c r="C553" s="196"/>
      <c r="D553" s="8"/>
      <c r="Q553" s="42"/>
      <c r="R553" s="42"/>
    </row>
    <row r="554" spans="1:19" s="7" customFormat="1" ht="12">
      <c r="A554" s="8"/>
      <c r="B554" s="8"/>
      <c r="C554" s="196"/>
      <c r="D554" s="8"/>
      <c r="F554" s="59"/>
      <c r="G554" s="59"/>
      <c r="H554" s="59"/>
      <c r="I554" s="59"/>
      <c r="J554" s="59"/>
      <c r="K554" s="59"/>
      <c r="L554" s="59"/>
      <c r="M554" s="59"/>
      <c r="N554" s="59"/>
      <c r="O554" s="214"/>
      <c r="P554" s="59"/>
      <c r="Q554" s="41"/>
      <c r="R554" s="41"/>
      <c r="S554" s="8"/>
    </row>
  </sheetData>
  <sheetProtection/>
  <autoFilter ref="A7:K546"/>
  <mergeCells count="1">
    <mergeCell ref="A5:P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0"/>
  <sheetViews>
    <sheetView view="pageBreakPreview" zoomScale="80" zoomScaleNormal="110" zoomScaleSheetLayoutView="80" workbookViewId="0" topLeftCell="A1">
      <selection activeCell="J3" sqref="J3"/>
    </sheetView>
  </sheetViews>
  <sheetFormatPr defaultColWidth="11.28125" defaultRowHeight="15" outlineLevelCol="1"/>
  <cols>
    <col min="1" max="1" width="6.8515625" style="31" customWidth="1"/>
    <col min="2" max="2" width="11.57421875" style="31" customWidth="1"/>
    <col min="3" max="3" width="17.57421875" style="31" customWidth="1"/>
    <col min="4" max="4" width="8.7109375" style="31" customWidth="1"/>
    <col min="5" max="5" width="68.28125" style="31" customWidth="1"/>
    <col min="6" max="6" width="19.00390625" style="32" hidden="1" customWidth="1"/>
    <col min="7" max="7" width="17.28125" style="32" hidden="1" customWidth="1"/>
    <col min="8" max="8" width="14.57421875" style="32" hidden="1" customWidth="1"/>
    <col min="9" max="9" width="15.28125" style="32" hidden="1" customWidth="1"/>
    <col min="10" max="10" width="15.140625" style="32" customWidth="1"/>
    <col min="11" max="11" width="15.140625" style="32" hidden="1" customWidth="1" outlineLevel="1"/>
    <col min="12" max="12" width="13.8515625" style="32" hidden="1" customWidth="1" outlineLevel="1"/>
    <col min="13" max="13" width="14.8515625" style="67" hidden="1" customWidth="1" outlineLevel="1"/>
    <col min="14" max="15" width="13.28125" style="32" hidden="1" customWidth="1" outlineLevel="1"/>
    <col min="16" max="18" width="11.28125" style="32" hidden="1" customWidth="1" outlineLevel="1"/>
    <col min="19" max="19" width="14.8515625" style="32" hidden="1" customWidth="1" outlineLevel="1"/>
    <col min="20" max="20" width="22.28125" style="32" hidden="1" customWidth="1" outlineLevel="1"/>
    <col min="21" max="21" width="11.28125" style="32" customWidth="1" collapsed="1"/>
    <col min="22" max="16384" width="11.28125" style="32" customWidth="1"/>
  </cols>
  <sheetData>
    <row r="1" spans="1:13" ht="15" customHeight="1">
      <c r="A1" s="30"/>
      <c r="B1" s="30"/>
      <c r="C1" s="30"/>
      <c r="D1" s="30"/>
      <c r="E1" s="30"/>
      <c r="F1" s="3"/>
      <c r="I1" s="68"/>
      <c r="J1" s="3" t="s">
        <v>591</v>
      </c>
      <c r="K1" s="3"/>
      <c r="M1" s="119"/>
    </row>
    <row r="2" spans="1:13" ht="47.25" customHeight="1">
      <c r="A2" s="30"/>
      <c r="B2" s="30"/>
      <c r="C2" s="30"/>
      <c r="D2" s="30"/>
      <c r="E2" s="30"/>
      <c r="F2" s="4"/>
      <c r="I2" s="69"/>
      <c r="J2" s="4" t="s">
        <v>18</v>
      </c>
      <c r="K2" s="4"/>
      <c r="M2" s="120"/>
    </row>
    <row r="3" spans="1:13" ht="15" customHeight="1">
      <c r="A3" s="30"/>
      <c r="B3" s="30"/>
      <c r="C3" s="30"/>
      <c r="D3" s="30"/>
      <c r="E3" s="30"/>
      <c r="F3" s="64"/>
      <c r="I3" s="64"/>
      <c r="J3" s="64" t="s">
        <v>617</v>
      </c>
      <c r="K3" s="64"/>
      <c r="M3" s="121"/>
    </row>
    <row r="4" spans="1:13" ht="12.75">
      <c r="A4" s="30"/>
      <c r="B4" s="30"/>
      <c r="C4" s="30"/>
      <c r="D4" s="30"/>
      <c r="E4" s="30"/>
      <c r="M4" s="118"/>
    </row>
    <row r="5" spans="1:13" ht="48.75" customHeight="1">
      <c r="A5" s="239" t="s">
        <v>616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8"/>
      <c r="M5" s="238"/>
    </row>
    <row r="6" spans="1:13" ht="12.75">
      <c r="A6" s="30"/>
      <c r="B6" s="30"/>
      <c r="C6" s="30"/>
      <c r="D6" s="30"/>
      <c r="E6" s="30"/>
      <c r="M6" s="118"/>
    </row>
    <row r="7" spans="1:20" ht="46.5" customHeight="1">
      <c r="A7" s="43" t="s">
        <v>91</v>
      </c>
      <c r="B7" s="44" t="s">
        <v>25</v>
      </c>
      <c r="C7" s="44" t="s">
        <v>26</v>
      </c>
      <c r="D7" s="44" t="s">
        <v>27</v>
      </c>
      <c r="E7" s="43" t="s">
        <v>14</v>
      </c>
      <c r="F7" s="74" t="s">
        <v>160</v>
      </c>
      <c r="G7" s="73" t="s">
        <v>161</v>
      </c>
      <c r="H7" s="73" t="s">
        <v>436</v>
      </c>
      <c r="I7" s="73" t="s">
        <v>440</v>
      </c>
      <c r="J7" s="73" t="s">
        <v>444</v>
      </c>
      <c r="K7" s="73" t="s">
        <v>446</v>
      </c>
      <c r="L7" s="73" t="s">
        <v>447</v>
      </c>
      <c r="M7" s="34" t="s">
        <v>467</v>
      </c>
      <c r="N7" s="34"/>
      <c r="O7" s="34"/>
      <c r="P7" s="34"/>
      <c r="Q7" s="34"/>
      <c r="R7" s="34"/>
      <c r="S7" s="34"/>
      <c r="T7" s="34"/>
    </row>
    <row r="8" spans="1:20" s="22" customFormat="1" ht="64.5" customHeight="1" hidden="1">
      <c r="A8" s="230">
        <v>1</v>
      </c>
      <c r="B8" s="71" t="s">
        <v>15</v>
      </c>
      <c r="C8" s="45" t="s">
        <v>358</v>
      </c>
      <c r="D8" s="71" t="s">
        <v>10</v>
      </c>
      <c r="E8" s="146" t="s">
        <v>578</v>
      </c>
      <c r="F8" s="150">
        <v>1000</v>
      </c>
      <c r="G8" s="147">
        <f>F8+SUM(H8:T8)</f>
        <v>1000</v>
      </c>
      <c r="H8" s="78"/>
      <c r="I8" s="78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s="67" customFormat="1" ht="60" customHeight="1" hidden="1">
      <c r="A9" s="228">
        <v>2</v>
      </c>
      <c r="B9" s="181" t="s">
        <v>15</v>
      </c>
      <c r="C9" s="45" t="s">
        <v>558</v>
      </c>
      <c r="D9" s="181" t="s">
        <v>10</v>
      </c>
      <c r="E9" s="229" t="s">
        <v>579</v>
      </c>
      <c r="F9" s="150">
        <v>1000</v>
      </c>
      <c r="G9" s="147">
        <f>F9+SUM(H9:T9)</f>
        <v>1000</v>
      </c>
      <c r="H9" s="78"/>
      <c r="I9" s="125"/>
      <c r="J9" s="60"/>
      <c r="K9" s="60"/>
      <c r="L9" s="60"/>
      <c r="M9" s="122"/>
      <c r="N9" s="60"/>
      <c r="O9" s="60"/>
      <c r="P9" s="60"/>
      <c r="Q9" s="60"/>
      <c r="R9" s="60"/>
      <c r="S9" s="60"/>
      <c r="T9" s="60"/>
    </row>
    <row r="10" spans="1:20" s="67" customFormat="1" ht="60" customHeight="1" hidden="1">
      <c r="A10" s="228">
        <v>3</v>
      </c>
      <c r="B10" s="181" t="s">
        <v>15</v>
      </c>
      <c r="C10" s="45" t="s">
        <v>606</v>
      </c>
      <c r="D10" s="181" t="s">
        <v>10</v>
      </c>
      <c r="E10" s="146" t="s">
        <v>556</v>
      </c>
      <c r="F10" s="150"/>
      <c r="G10" s="147">
        <f>F10+SUM(H10:T10)</f>
        <v>95.892</v>
      </c>
      <c r="H10" s="78">
        <v>95.892</v>
      </c>
      <c r="I10" s="125"/>
      <c r="J10" s="60"/>
      <c r="K10" s="60"/>
      <c r="L10" s="60"/>
      <c r="M10" s="122"/>
      <c r="N10" s="60"/>
      <c r="O10" s="60"/>
      <c r="P10" s="60"/>
      <c r="Q10" s="60"/>
      <c r="R10" s="60"/>
      <c r="S10" s="60"/>
      <c r="T10" s="60"/>
    </row>
    <row r="11" spans="1:20" s="67" customFormat="1" ht="60" customHeight="1">
      <c r="A11" s="228">
        <v>1</v>
      </c>
      <c r="B11" s="71" t="s">
        <v>66</v>
      </c>
      <c r="C11" s="45" t="s">
        <v>429</v>
      </c>
      <c r="D11" s="71" t="s">
        <v>10</v>
      </c>
      <c r="E11" s="146" t="s">
        <v>612</v>
      </c>
      <c r="F11" s="150"/>
      <c r="G11" s="78">
        <f>F11+SUM(H11:M11)</f>
        <v>4423.31397</v>
      </c>
      <c r="H11" s="78"/>
      <c r="I11" s="78">
        <v>4645.81397</v>
      </c>
      <c r="J11" s="60">
        <v>-222.5</v>
      </c>
      <c r="K11" s="60"/>
      <c r="L11" s="60"/>
      <c r="M11" s="122"/>
      <c r="N11" s="60"/>
      <c r="O11" s="60"/>
      <c r="P11" s="60"/>
      <c r="Q11" s="60"/>
      <c r="R11" s="60"/>
      <c r="S11" s="60"/>
      <c r="T11" s="60"/>
    </row>
    <row r="12" spans="1:20" ht="43.5" customHeight="1" hidden="1">
      <c r="A12" s="228">
        <v>5</v>
      </c>
      <c r="B12" s="71" t="s">
        <v>66</v>
      </c>
      <c r="C12" s="151" t="s">
        <v>417</v>
      </c>
      <c r="D12" s="151" t="s">
        <v>10</v>
      </c>
      <c r="E12" s="152" t="s">
        <v>498</v>
      </c>
      <c r="F12" s="150">
        <v>5666.1</v>
      </c>
      <c r="G12" s="78">
        <f>F12+SUM(H12:M12)</f>
        <v>5666.1</v>
      </c>
      <c r="H12" s="78"/>
      <c r="I12" s="125"/>
      <c r="J12" s="60"/>
      <c r="K12" s="60"/>
      <c r="L12" s="60"/>
      <c r="M12" s="122"/>
      <c r="N12" s="60"/>
      <c r="O12" s="51"/>
      <c r="P12" s="60"/>
      <c r="Q12" s="60"/>
      <c r="R12" s="60"/>
      <c r="S12" s="60"/>
      <c r="T12" s="60"/>
    </row>
    <row r="13" spans="1:20" ht="60.75" customHeight="1" hidden="1">
      <c r="A13" s="228">
        <v>6</v>
      </c>
      <c r="B13" s="46" t="s">
        <v>62</v>
      </c>
      <c r="C13" s="148" t="s">
        <v>555</v>
      </c>
      <c r="D13" s="45" t="s">
        <v>10</v>
      </c>
      <c r="E13" s="149" t="s">
        <v>577</v>
      </c>
      <c r="F13" s="150">
        <v>6500</v>
      </c>
      <c r="G13" s="157">
        <f>F13+SUM(H13:Q13)</f>
        <v>6500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1:20" ht="60.75" customHeight="1" hidden="1">
      <c r="A14" s="228">
        <v>7</v>
      </c>
      <c r="B14" s="46" t="s">
        <v>62</v>
      </c>
      <c r="C14" s="233" t="s">
        <v>594</v>
      </c>
      <c r="D14" s="45" t="s">
        <v>10</v>
      </c>
      <c r="E14" s="149" t="s">
        <v>159</v>
      </c>
      <c r="F14" s="150"/>
      <c r="G14" s="157">
        <f>F14+SUM(H14:Q14)</f>
        <v>28080</v>
      </c>
      <c r="H14" s="153">
        <f>1080+27000</f>
        <v>28080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1:20" ht="15.75">
      <c r="A15" s="47"/>
      <c r="B15" s="47"/>
      <c r="C15" s="47"/>
      <c r="D15" s="47"/>
      <c r="E15" s="48" t="s">
        <v>13</v>
      </c>
      <c r="F15" s="77">
        <f>SUM(F8:F13)</f>
        <v>14166.1</v>
      </c>
      <c r="G15" s="77">
        <f>SUM(G8:G14)</f>
        <v>46765.30597</v>
      </c>
      <c r="H15" s="77">
        <f>SUM(H8:H14)</f>
        <v>28175.892</v>
      </c>
      <c r="I15" s="77">
        <f aca="true" t="shared" si="0" ref="I15:T15">SUM(I8:I13)</f>
        <v>4645.81397</v>
      </c>
      <c r="J15" s="49">
        <f t="shared" si="0"/>
        <v>-222.5</v>
      </c>
      <c r="K15" s="49">
        <f t="shared" si="0"/>
        <v>0</v>
      </c>
      <c r="L15" s="49">
        <f t="shared" si="0"/>
        <v>0</v>
      </c>
      <c r="M15" s="123">
        <f t="shared" si="0"/>
        <v>0</v>
      </c>
      <c r="N15" s="49">
        <f t="shared" si="0"/>
        <v>0</v>
      </c>
      <c r="O15" s="49">
        <f t="shared" si="0"/>
        <v>0</v>
      </c>
      <c r="P15" s="49">
        <f t="shared" si="0"/>
        <v>0</v>
      </c>
      <c r="Q15" s="49">
        <f t="shared" si="0"/>
        <v>0</v>
      </c>
      <c r="R15" s="49">
        <f t="shared" si="0"/>
        <v>0</v>
      </c>
      <c r="S15" s="49">
        <f t="shared" si="0"/>
        <v>0</v>
      </c>
      <c r="T15" s="49">
        <f t="shared" si="0"/>
        <v>0</v>
      </c>
    </row>
    <row r="16" ht="12.75">
      <c r="M16" s="118"/>
    </row>
    <row r="17" ht="12.75">
      <c r="M17" s="118"/>
    </row>
    <row r="18" ht="12.75">
      <c r="M18" s="118"/>
    </row>
    <row r="19" ht="12.75">
      <c r="M19" s="118"/>
    </row>
    <row r="20" ht="12.75">
      <c r="M20" s="118"/>
    </row>
  </sheetData>
  <sheetProtection/>
  <autoFilter ref="B7:D20"/>
  <mergeCells count="1">
    <mergeCell ref="A5:M5"/>
  </mergeCells>
  <printOptions/>
  <pageMargins left="0.5" right="0.34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2017-11-08T10:08:58Z</cp:lastPrinted>
  <dcterms:created xsi:type="dcterms:W3CDTF">2010-10-26T04:55:36Z</dcterms:created>
  <dcterms:modified xsi:type="dcterms:W3CDTF">2018-04-23T06:43:45Z</dcterms:modified>
  <cp:category/>
  <cp:version/>
  <cp:contentType/>
  <cp:contentStatus/>
</cp:coreProperties>
</file>